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zu498\Desktop\"/>
    </mc:Choice>
  </mc:AlternateContent>
  <bookViews>
    <workbookView xWindow="0" yWindow="0" windowWidth="13035" windowHeight="6795"/>
  </bookViews>
  <sheets>
    <sheet name="計算シート（世帯票）" sheetId="1" r:id="rId1"/>
    <sheet name="計算シート (個人票)" sheetId="4" r:id="rId2"/>
    <sheet name="元データ" sheetId="2" state="hidden" r:id="rId3"/>
    <sheet name="選択肢" sheetId="3" state="hidden" r:id="rId4"/>
  </sheets>
  <definedNames>
    <definedName name="_xlnm.Print_Area" localSheetId="1">'計算シート (個人票)'!$A$1:$P$70</definedName>
    <definedName name="_xlnm.Print_Area" localSheetId="0">'計算シート（世帯票）'!$A$1:$K$52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2" l="1"/>
  <c r="L7" i="2"/>
  <c r="L6" i="2"/>
  <c r="L5" i="2"/>
  <c r="L4" i="2"/>
  <c r="L3" i="2"/>
  <c r="J8" i="2"/>
  <c r="J7" i="2"/>
  <c r="J6" i="2"/>
  <c r="J5" i="2"/>
  <c r="J3" i="2"/>
  <c r="J4" i="2"/>
  <c r="K42" i="4" l="1"/>
  <c r="D40" i="4"/>
  <c r="F40" i="4"/>
  <c r="H40" i="4"/>
  <c r="C41" i="4"/>
  <c r="C42" i="4"/>
  <c r="C43" i="4"/>
  <c r="C44" i="4"/>
  <c r="C45" i="4"/>
  <c r="K35" i="4"/>
  <c r="D33" i="4"/>
  <c r="F33" i="4"/>
  <c r="H33" i="4"/>
  <c r="C34" i="4"/>
  <c r="C35" i="4"/>
  <c r="C36" i="4"/>
  <c r="C37" i="4"/>
  <c r="C38" i="4"/>
  <c r="K28" i="4"/>
  <c r="D26" i="4"/>
  <c r="F26" i="4"/>
  <c r="H26" i="4"/>
  <c r="C27" i="4"/>
  <c r="C28" i="4"/>
  <c r="C29" i="4"/>
  <c r="C30" i="4"/>
  <c r="C31" i="4"/>
  <c r="K21" i="4"/>
  <c r="D19" i="4"/>
  <c r="F19" i="4"/>
  <c r="H19" i="4"/>
  <c r="C20" i="4"/>
  <c r="C21" i="4"/>
  <c r="C22" i="4"/>
  <c r="C23" i="4"/>
  <c r="C24" i="4"/>
  <c r="K14" i="4"/>
  <c r="D12" i="4"/>
  <c r="F12" i="4"/>
  <c r="H12" i="4"/>
  <c r="C13" i="4"/>
  <c r="C14" i="4"/>
  <c r="C15" i="4"/>
  <c r="C16" i="4"/>
  <c r="C17" i="4"/>
  <c r="K7" i="4"/>
  <c r="D5" i="4"/>
  <c r="F5" i="4"/>
  <c r="H5" i="4"/>
  <c r="C6" i="4"/>
  <c r="C7" i="4"/>
  <c r="C8" i="4"/>
  <c r="C9" i="4"/>
  <c r="C10" i="4"/>
  <c r="H54" i="4"/>
  <c r="F54" i="4"/>
  <c r="D54" i="4"/>
  <c r="M1" i="4"/>
  <c r="H1" i="1" l="1"/>
  <c r="D53" i="2" l="1"/>
  <c r="H43" i="4" s="1"/>
  <c r="D45" i="2"/>
  <c r="H36" i="4" s="1"/>
  <c r="D52" i="2"/>
  <c r="H42" i="4" s="1"/>
  <c r="D44" i="2"/>
  <c r="H35" i="4" s="1"/>
  <c r="C53" i="2"/>
  <c r="F43" i="4" s="1"/>
  <c r="C45" i="2"/>
  <c r="F36" i="4" s="1"/>
  <c r="C52" i="2"/>
  <c r="F42" i="4" s="1"/>
  <c r="C36" i="2"/>
  <c r="F28" i="4" s="1"/>
  <c r="D6" i="2"/>
  <c r="D43" i="2"/>
  <c r="H34" i="4" s="1"/>
  <c r="D51" i="2"/>
  <c r="H41" i="4" s="1"/>
  <c r="C51" i="2"/>
  <c r="F41" i="4" s="1"/>
  <c r="C43" i="2"/>
  <c r="F34" i="4" s="1"/>
  <c r="B51" i="2"/>
  <c r="D41" i="4" s="1"/>
  <c r="B35" i="2"/>
  <c r="D27" i="4" s="1"/>
  <c r="B43" i="2"/>
  <c r="D34" i="4" s="1"/>
  <c r="D35" i="2"/>
  <c r="H27" i="4" s="1"/>
  <c r="C35" i="2"/>
  <c r="F27" i="4" s="1"/>
  <c r="D27" i="2"/>
  <c r="H20" i="4" s="1"/>
  <c r="C27" i="2"/>
  <c r="F20" i="4" s="1"/>
  <c r="B27" i="2"/>
  <c r="D20" i="4" s="1"/>
  <c r="D19" i="2"/>
  <c r="H13" i="4" s="1"/>
  <c r="C19" i="2"/>
  <c r="F13" i="4" s="1"/>
  <c r="B19" i="2"/>
  <c r="D13" i="4" s="1"/>
  <c r="D11" i="2"/>
  <c r="H6" i="4" s="1"/>
  <c r="C11" i="2"/>
  <c r="F6" i="4" s="1"/>
  <c r="B11" i="2"/>
  <c r="D6" i="4" s="1"/>
  <c r="D3" i="2" l="1"/>
  <c r="H49" i="4" s="1"/>
  <c r="B3" i="2"/>
  <c r="D49" i="4" s="1"/>
  <c r="C3" i="2"/>
  <c r="F49" i="4" s="1"/>
  <c r="B9" i="2"/>
  <c r="L7" i="4" s="1"/>
  <c r="B12" i="2"/>
  <c r="D7" i="4" s="1"/>
  <c r="C12" i="2"/>
  <c r="F7" i="4" s="1"/>
  <c r="D12" i="2"/>
  <c r="H7" i="4" s="1"/>
  <c r="B13" i="2"/>
  <c r="D8" i="4" s="1"/>
  <c r="C13" i="2"/>
  <c r="F8" i="4" s="1"/>
  <c r="D13" i="2"/>
  <c r="H8" i="4" s="1"/>
  <c r="Q3" i="2"/>
  <c r="O3" i="2" l="1"/>
  <c r="O4" i="2"/>
  <c r="O5" i="2"/>
  <c r="O6" i="2"/>
  <c r="O7" i="2"/>
  <c r="O8" i="2"/>
  <c r="B17" i="2"/>
  <c r="L14" i="4" s="1"/>
  <c r="B49" i="2"/>
  <c r="L42" i="4" s="1"/>
  <c r="B41" i="2"/>
  <c r="L35" i="4" s="1"/>
  <c r="B33" i="2"/>
  <c r="L28" i="4" s="1"/>
  <c r="B25" i="2"/>
  <c r="L21" i="4" s="1"/>
  <c r="F26" i="1" l="1"/>
  <c r="H26" i="1"/>
  <c r="D26" i="1"/>
  <c r="H31" i="1"/>
  <c r="F31" i="1"/>
  <c r="D31" i="1"/>
  <c r="B52" i="2" l="1"/>
  <c r="D42" i="4" s="1"/>
  <c r="C44" i="2"/>
  <c r="F35" i="4" s="1"/>
  <c r="B44" i="2"/>
  <c r="D35" i="4" s="1"/>
  <c r="D36" i="2"/>
  <c r="H28" i="4" s="1"/>
  <c r="B36" i="2"/>
  <c r="D28" i="4" s="1"/>
  <c r="D28" i="2"/>
  <c r="H21" i="4" s="1"/>
  <c r="C28" i="2"/>
  <c r="F21" i="4" s="1"/>
  <c r="B28" i="2"/>
  <c r="D21" i="4" s="1"/>
  <c r="D20" i="2"/>
  <c r="H14" i="4" s="1"/>
  <c r="C20" i="2"/>
  <c r="F14" i="4" s="1"/>
  <c r="B20" i="2"/>
  <c r="D14" i="4" s="1"/>
  <c r="B4" i="2" l="1"/>
  <c r="C4" i="2"/>
  <c r="D4" i="2"/>
  <c r="B45" i="2"/>
  <c r="D37" i="2"/>
  <c r="H29" i="4" s="1"/>
  <c r="C37" i="2"/>
  <c r="F29" i="4" s="1"/>
  <c r="B37" i="2"/>
  <c r="D29" i="2"/>
  <c r="H22" i="4" s="1"/>
  <c r="C29" i="2"/>
  <c r="F22" i="4" s="1"/>
  <c r="B29" i="2"/>
  <c r="D22" i="4" s="1"/>
  <c r="D21" i="2"/>
  <c r="H15" i="4" s="1"/>
  <c r="C21" i="2"/>
  <c r="F15" i="4" s="1"/>
  <c r="B21" i="2"/>
  <c r="D15" i="4" s="1"/>
  <c r="P3" i="2"/>
  <c r="B53" i="2"/>
  <c r="P8" i="2" l="1"/>
  <c r="Q8" i="2" s="1"/>
  <c r="D43" i="4"/>
  <c r="P7" i="2"/>
  <c r="Q7" i="2" s="1"/>
  <c r="D36" i="4"/>
  <c r="P6" i="2"/>
  <c r="Q6" i="2" s="1"/>
  <c r="D29" i="4"/>
  <c r="D27" i="1"/>
  <c r="D50" i="4"/>
  <c r="H27" i="1"/>
  <c r="H50" i="4"/>
  <c r="F27" i="1"/>
  <c r="F50" i="4"/>
  <c r="P4" i="2"/>
  <c r="Q4" i="2" s="1"/>
  <c r="B5" i="2"/>
  <c r="C5" i="2"/>
  <c r="D5" i="2"/>
  <c r="D7" i="2" s="1"/>
  <c r="P5" i="2"/>
  <c r="Q5" i="2" s="1"/>
  <c r="D55" i="2"/>
  <c r="H45" i="4" s="1"/>
  <c r="C31" i="2"/>
  <c r="F24" i="4" s="1"/>
  <c r="C23" i="2"/>
  <c r="F17" i="4" s="1"/>
  <c r="B23" i="2"/>
  <c r="D17" i="4" s="1"/>
  <c r="B47" i="2"/>
  <c r="D38" i="4" s="1"/>
  <c r="C47" i="2"/>
  <c r="F38" i="4" s="1"/>
  <c r="B55" i="2"/>
  <c r="D45" i="4" s="1"/>
  <c r="D23" i="2"/>
  <c r="H17" i="4" s="1"/>
  <c r="B31" i="2"/>
  <c r="D24" i="4" s="1"/>
  <c r="D47" i="2"/>
  <c r="H38" i="4" s="1"/>
  <c r="D31" i="2"/>
  <c r="H24" i="4" s="1"/>
  <c r="C55" i="2"/>
  <c r="F45" i="4" s="1"/>
  <c r="D39" i="2"/>
  <c r="H31" i="4" s="1"/>
  <c r="C39" i="2"/>
  <c r="F31" i="4" s="1"/>
  <c r="B39" i="2"/>
  <c r="D31" i="4" s="1"/>
  <c r="N43" i="4" l="1"/>
  <c r="N44" i="4" s="1"/>
  <c r="N36" i="4"/>
  <c r="N37" i="4" s="1"/>
  <c r="N22" i="4"/>
  <c r="N23" i="4" s="1"/>
  <c r="N29" i="4"/>
  <c r="N30" i="4" s="1"/>
  <c r="Q9" i="2"/>
  <c r="N15" i="4"/>
  <c r="N16" i="4" s="1"/>
  <c r="P9" i="2"/>
  <c r="C15" i="2"/>
  <c r="F10" i="4" s="1"/>
  <c r="D15" i="2"/>
  <c r="H10" i="4" s="1"/>
  <c r="B15" i="2"/>
  <c r="D10" i="4" s="1"/>
  <c r="N24" i="4" l="1"/>
  <c r="N31" i="4"/>
  <c r="N38" i="4" s="1"/>
  <c r="N45" i="4" s="1"/>
  <c r="L50" i="4"/>
  <c r="B6" i="2"/>
  <c r="B7" i="2" s="1"/>
  <c r="N8" i="4"/>
  <c r="N10" i="4" s="1"/>
  <c r="N17" i="4" s="1"/>
  <c r="G8" i="2"/>
  <c r="I8" i="2" s="1"/>
  <c r="K8" i="2" s="1"/>
  <c r="G7" i="2"/>
  <c r="I7" i="2" s="1"/>
  <c r="K7" i="2" s="1"/>
  <c r="G3" i="2"/>
  <c r="I3" i="2" s="1"/>
  <c r="C6" i="2"/>
  <c r="C7" i="2" s="1"/>
  <c r="G4" i="2"/>
  <c r="I4" i="2" s="1"/>
  <c r="K4" i="2" s="1"/>
  <c r="G5" i="2"/>
  <c r="I5" i="2" s="1"/>
  <c r="G6" i="2"/>
  <c r="N9" i="4" l="1"/>
  <c r="G2" i="2"/>
  <c r="K3" i="2"/>
  <c r="I6" i="2"/>
  <c r="K6" i="2" s="1"/>
  <c r="K5" i="2"/>
  <c r="K2" i="2" l="1"/>
  <c r="I2" i="2"/>
  <c r="G1" i="2" l="1"/>
  <c r="C47" i="4" s="1"/>
  <c r="C24" i="1" l="1"/>
  <c r="H29" i="1" s="1"/>
  <c r="F28" i="1" l="1"/>
  <c r="H28" i="1"/>
  <c r="H30" i="1" s="1"/>
  <c r="D28" i="1"/>
  <c r="F29" i="1"/>
  <c r="D29" i="1"/>
  <c r="F52" i="4"/>
  <c r="H52" i="4"/>
  <c r="H51" i="4"/>
  <c r="D52" i="4"/>
  <c r="F51" i="4"/>
  <c r="D51" i="4"/>
  <c r="F53" i="4" l="1"/>
  <c r="D30" i="1"/>
  <c r="F30" i="1"/>
  <c r="H53" i="4"/>
  <c r="D53" i="4"/>
  <c r="N51" i="4" l="1"/>
  <c r="N53" i="4" s="1"/>
  <c r="H33" i="1"/>
  <c r="H35" i="1" s="1"/>
  <c r="H34" i="1" l="1"/>
  <c r="N52" i="4"/>
</calcChain>
</file>

<file path=xl/comments1.xml><?xml version="1.0" encoding="utf-8"?>
<comments xmlns="http://schemas.openxmlformats.org/spreadsheetml/2006/main">
  <authors>
    <author>吉田　朋未</author>
  </authors>
  <commentList>
    <comment ref="C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※所得の申告がなければ軽減は適用できません。
</t>
        </r>
        <r>
          <rPr>
            <sz val="9"/>
            <color indexed="81"/>
            <rFont val="ＭＳ Ｐゴシック"/>
            <family val="3"/>
            <charset val="128"/>
          </rPr>
          <t>確定申告等の所得申告をしていない人は、
「国民健康保険税所得申告書」を提出してください。</t>
        </r>
      </text>
    </comment>
    <comment ref="C26" authorId="0" shapeId="0">
      <text>
        <r>
          <rPr>
            <sz val="9"/>
            <color indexed="81"/>
            <rFont val="HG丸ｺﾞｼｯｸM-PRO"/>
            <family val="3"/>
            <charset val="128"/>
          </rPr>
          <t>世帯の所得に応じて計算</t>
        </r>
      </text>
    </comment>
    <comment ref="C27" authorId="0" shapeId="0">
      <text>
        <r>
          <rPr>
            <sz val="9"/>
            <color indexed="81"/>
            <rFont val="HG丸ｺﾞｼｯｸM-PRO"/>
            <family val="3"/>
            <charset val="128"/>
          </rPr>
          <t xml:space="preserve">世帯の資産に応じて計算
</t>
        </r>
      </text>
    </comment>
    <comment ref="C28" authorId="0" shapeId="0">
      <text>
        <r>
          <rPr>
            <sz val="9"/>
            <color indexed="81"/>
            <rFont val="HG丸ｺﾞｼｯｸM-PRO"/>
            <family val="3"/>
            <charset val="128"/>
          </rPr>
          <t>１人につきいくらと計算</t>
        </r>
      </text>
    </comment>
    <comment ref="C29" authorId="0" shapeId="0">
      <text>
        <r>
          <rPr>
            <sz val="9"/>
            <color indexed="81"/>
            <rFont val="HG丸ｺﾞｼｯｸM-PRO"/>
            <family val="3"/>
            <charset val="128"/>
          </rPr>
          <t>１世帯につきいくらと計算</t>
        </r>
      </text>
    </comment>
    <comment ref="E3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国保税は
</t>
        </r>
        <r>
          <rPr>
            <b/>
            <sz val="9"/>
            <color indexed="81"/>
            <rFont val="ＭＳ Ｐゴシック"/>
            <family val="3"/>
            <charset val="128"/>
          </rPr>
          <t>８期</t>
        </r>
        <r>
          <rPr>
            <sz val="9"/>
            <color indexed="81"/>
            <rFont val="ＭＳ Ｐゴシック"/>
            <family val="3"/>
            <charset val="128"/>
          </rPr>
          <t>に分けて納付します</t>
        </r>
      </text>
    </comment>
  </commentList>
</comments>
</file>

<file path=xl/comments2.xml><?xml version="1.0" encoding="utf-8"?>
<comments xmlns="http://schemas.openxmlformats.org/spreadsheetml/2006/main">
  <authors>
    <author>吉田　朋未</author>
  </authors>
  <commentList>
    <comment ref="K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国保税は
</t>
        </r>
        <r>
          <rPr>
            <b/>
            <sz val="9"/>
            <color indexed="81"/>
            <rFont val="ＭＳ Ｐゴシック"/>
            <family val="3"/>
            <charset val="128"/>
          </rPr>
          <t>８期</t>
        </r>
        <r>
          <rPr>
            <sz val="9"/>
            <color indexed="81"/>
            <rFont val="ＭＳ Ｐゴシック"/>
            <family val="3"/>
            <charset val="128"/>
          </rPr>
          <t>に分けて納付します</t>
        </r>
      </text>
    </comment>
    <comment ref="K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国保税は
</t>
        </r>
        <r>
          <rPr>
            <b/>
            <sz val="9"/>
            <color indexed="81"/>
            <rFont val="ＭＳ Ｐゴシック"/>
            <family val="3"/>
            <charset val="128"/>
          </rPr>
          <t>８期</t>
        </r>
        <r>
          <rPr>
            <sz val="9"/>
            <color indexed="81"/>
            <rFont val="ＭＳ Ｐゴシック"/>
            <family val="3"/>
            <charset val="128"/>
          </rPr>
          <t>に分けて納付します</t>
        </r>
      </text>
    </comment>
    <comment ref="K2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国保税は
</t>
        </r>
        <r>
          <rPr>
            <b/>
            <sz val="9"/>
            <color indexed="81"/>
            <rFont val="ＭＳ Ｐゴシック"/>
            <family val="3"/>
            <charset val="128"/>
          </rPr>
          <t>８期</t>
        </r>
        <r>
          <rPr>
            <sz val="9"/>
            <color indexed="81"/>
            <rFont val="ＭＳ Ｐゴシック"/>
            <family val="3"/>
            <charset val="128"/>
          </rPr>
          <t>に分けて納付します</t>
        </r>
      </text>
    </comment>
    <comment ref="K3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国保税は
</t>
        </r>
        <r>
          <rPr>
            <b/>
            <sz val="9"/>
            <color indexed="81"/>
            <rFont val="ＭＳ Ｐゴシック"/>
            <family val="3"/>
            <charset val="128"/>
          </rPr>
          <t>８期</t>
        </r>
        <r>
          <rPr>
            <sz val="9"/>
            <color indexed="81"/>
            <rFont val="ＭＳ Ｐゴシック"/>
            <family val="3"/>
            <charset val="128"/>
          </rPr>
          <t>に分けて納付します</t>
        </r>
      </text>
    </comment>
    <comment ref="K3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国保税は
</t>
        </r>
        <r>
          <rPr>
            <b/>
            <sz val="9"/>
            <color indexed="81"/>
            <rFont val="ＭＳ Ｐゴシック"/>
            <family val="3"/>
            <charset val="128"/>
          </rPr>
          <t>８期</t>
        </r>
        <r>
          <rPr>
            <sz val="9"/>
            <color indexed="81"/>
            <rFont val="ＭＳ Ｐゴシック"/>
            <family val="3"/>
            <charset val="128"/>
          </rPr>
          <t>に分けて納付します</t>
        </r>
      </text>
    </comment>
    <comment ref="K4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国保税は
</t>
        </r>
        <r>
          <rPr>
            <b/>
            <sz val="9"/>
            <color indexed="81"/>
            <rFont val="ＭＳ Ｐゴシック"/>
            <family val="3"/>
            <charset val="128"/>
          </rPr>
          <t>８期</t>
        </r>
        <r>
          <rPr>
            <sz val="9"/>
            <color indexed="81"/>
            <rFont val="ＭＳ Ｐゴシック"/>
            <family val="3"/>
            <charset val="128"/>
          </rPr>
          <t>に分けて納付します</t>
        </r>
      </text>
    </comment>
    <comment ref="C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※所得の申告がなければ軽減は適用できません。
</t>
        </r>
        <r>
          <rPr>
            <sz val="9"/>
            <color indexed="81"/>
            <rFont val="ＭＳ Ｐゴシック"/>
            <family val="3"/>
            <charset val="128"/>
          </rPr>
          <t>確定申告等の所得申告をしていない人は、
「国民健康保険税所得申告書」を提出してください。</t>
        </r>
      </text>
    </comment>
    <comment ref="C49" authorId="0" shapeId="0">
      <text>
        <r>
          <rPr>
            <sz val="9"/>
            <color indexed="81"/>
            <rFont val="HG丸ｺﾞｼｯｸM-PRO"/>
            <family val="3"/>
            <charset val="128"/>
          </rPr>
          <t>世帯の所得に応じて計算</t>
        </r>
      </text>
    </comment>
    <comment ref="C50" authorId="0" shapeId="0">
      <text>
        <r>
          <rPr>
            <sz val="9"/>
            <color indexed="81"/>
            <rFont val="HG丸ｺﾞｼｯｸM-PRO"/>
            <family val="3"/>
            <charset val="128"/>
          </rPr>
          <t xml:space="preserve">世帯の資産に応じて計算
</t>
        </r>
      </text>
    </comment>
    <comment ref="C51" authorId="0" shapeId="0">
      <text>
        <r>
          <rPr>
            <sz val="9"/>
            <color indexed="81"/>
            <rFont val="HG丸ｺﾞｼｯｸM-PRO"/>
            <family val="3"/>
            <charset val="128"/>
          </rPr>
          <t>１人につきいくらと計算</t>
        </r>
      </text>
    </comment>
    <comment ref="C52" authorId="0" shapeId="0">
      <text>
        <r>
          <rPr>
            <sz val="9"/>
            <color indexed="81"/>
            <rFont val="HG丸ｺﾞｼｯｸM-PRO"/>
            <family val="3"/>
            <charset val="128"/>
          </rPr>
          <t>１世帯につきいくらと計算</t>
        </r>
      </text>
    </comment>
    <comment ref="K5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国保税は
</t>
        </r>
        <r>
          <rPr>
            <b/>
            <sz val="9"/>
            <color indexed="81"/>
            <rFont val="ＭＳ Ｐゴシック"/>
            <family val="3"/>
            <charset val="128"/>
          </rPr>
          <t>８期</t>
        </r>
        <r>
          <rPr>
            <sz val="9"/>
            <color indexed="81"/>
            <rFont val="ＭＳ Ｐゴシック"/>
            <family val="3"/>
            <charset val="128"/>
          </rPr>
          <t>に分けて納付します</t>
        </r>
      </text>
    </comment>
  </commentList>
</comments>
</file>

<file path=xl/comments3.xml><?xml version="1.0" encoding="utf-8"?>
<comments xmlns="http://schemas.openxmlformats.org/spreadsheetml/2006/main">
  <authors>
    <author>吉田　朋未</author>
  </authors>
  <commentList>
    <comment ref="A3" authorId="0" shapeId="0">
      <text>
        <r>
          <rPr>
            <sz val="9"/>
            <color indexed="81"/>
            <rFont val="HG丸ｺﾞｼｯｸM-PRO"/>
            <family val="3"/>
            <charset val="128"/>
          </rPr>
          <t>世帯の所得に応じて計算</t>
        </r>
      </text>
    </comment>
    <comment ref="A4" authorId="0" shapeId="0">
      <text>
        <r>
          <rPr>
            <sz val="9"/>
            <color indexed="81"/>
            <rFont val="HG丸ｺﾞｼｯｸM-PRO"/>
            <family val="3"/>
            <charset val="128"/>
          </rPr>
          <t xml:space="preserve">世帯の資産に応じて計算
</t>
        </r>
      </text>
    </comment>
    <comment ref="A5" authorId="0" shapeId="0">
      <text>
        <r>
          <rPr>
            <sz val="9"/>
            <color indexed="81"/>
            <rFont val="HG丸ｺﾞｼｯｸM-PRO"/>
            <family val="3"/>
            <charset val="128"/>
          </rPr>
          <t>１人につきいくらと計算</t>
        </r>
      </text>
    </comment>
    <comment ref="A6" authorId="0" shapeId="0">
      <text>
        <r>
          <rPr>
            <sz val="9"/>
            <color indexed="81"/>
            <rFont val="HG丸ｺﾞｼｯｸM-PRO"/>
            <family val="3"/>
            <charset val="128"/>
          </rPr>
          <t>１世帯につきいくらと計算</t>
        </r>
      </text>
    </comment>
    <comment ref="A11" authorId="0" shapeId="0">
      <text>
        <r>
          <rPr>
            <sz val="9"/>
            <color indexed="81"/>
            <rFont val="HG丸ｺﾞｼｯｸM-PRO"/>
            <family val="3"/>
            <charset val="128"/>
          </rPr>
          <t>世帯の所得に応じて計算</t>
        </r>
      </text>
    </comment>
    <comment ref="A12" authorId="0" shapeId="0">
      <text>
        <r>
          <rPr>
            <sz val="9"/>
            <color indexed="81"/>
            <rFont val="HG丸ｺﾞｼｯｸM-PRO"/>
            <family val="3"/>
            <charset val="128"/>
          </rPr>
          <t xml:space="preserve">世帯の資産に応じて計算
</t>
        </r>
      </text>
    </comment>
    <comment ref="A13" authorId="0" shapeId="0">
      <text>
        <r>
          <rPr>
            <sz val="9"/>
            <color indexed="81"/>
            <rFont val="HG丸ｺﾞｼｯｸM-PRO"/>
            <family val="3"/>
            <charset val="128"/>
          </rPr>
          <t>１人につきいくらと計算</t>
        </r>
      </text>
    </comment>
    <comment ref="A14" authorId="0" shapeId="0">
      <text>
        <r>
          <rPr>
            <sz val="9"/>
            <color indexed="81"/>
            <rFont val="HG丸ｺﾞｼｯｸM-PRO"/>
            <family val="3"/>
            <charset val="128"/>
          </rPr>
          <t>１世帯につきいくらと計算</t>
        </r>
      </text>
    </comment>
    <comment ref="A19" authorId="0" shapeId="0">
      <text>
        <r>
          <rPr>
            <sz val="9"/>
            <color indexed="81"/>
            <rFont val="HG丸ｺﾞｼｯｸM-PRO"/>
            <family val="3"/>
            <charset val="128"/>
          </rPr>
          <t>世帯の所得に応じて計算</t>
        </r>
      </text>
    </comment>
    <comment ref="A20" authorId="0" shapeId="0">
      <text>
        <r>
          <rPr>
            <sz val="9"/>
            <color indexed="81"/>
            <rFont val="HG丸ｺﾞｼｯｸM-PRO"/>
            <family val="3"/>
            <charset val="128"/>
          </rPr>
          <t xml:space="preserve">世帯の資産に応じて計算
</t>
        </r>
      </text>
    </comment>
    <comment ref="A21" authorId="0" shapeId="0">
      <text>
        <r>
          <rPr>
            <sz val="9"/>
            <color indexed="81"/>
            <rFont val="HG丸ｺﾞｼｯｸM-PRO"/>
            <family val="3"/>
            <charset val="128"/>
          </rPr>
          <t>１人につきいくらと計算</t>
        </r>
      </text>
    </comment>
    <comment ref="A22" authorId="0" shapeId="0">
      <text>
        <r>
          <rPr>
            <sz val="9"/>
            <color indexed="81"/>
            <rFont val="HG丸ｺﾞｼｯｸM-PRO"/>
            <family val="3"/>
            <charset val="128"/>
          </rPr>
          <t>１世帯につきいくらと計算</t>
        </r>
      </text>
    </comment>
    <comment ref="A27" authorId="0" shapeId="0">
      <text>
        <r>
          <rPr>
            <sz val="9"/>
            <color indexed="81"/>
            <rFont val="HG丸ｺﾞｼｯｸM-PRO"/>
            <family val="3"/>
            <charset val="128"/>
          </rPr>
          <t>世帯の所得に応じて計算</t>
        </r>
      </text>
    </comment>
    <comment ref="A28" authorId="0" shapeId="0">
      <text>
        <r>
          <rPr>
            <sz val="9"/>
            <color indexed="81"/>
            <rFont val="HG丸ｺﾞｼｯｸM-PRO"/>
            <family val="3"/>
            <charset val="128"/>
          </rPr>
          <t xml:space="preserve">世帯の資産に応じて計算
</t>
        </r>
      </text>
    </comment>
    <comment ref="A29" authorId="0" shapeId="0">
      <text>
        <r>
          <rPr>
            <sz val="9"/>
            <color indexed="81"/>
            <rFont val="HG丸ｺﾞｼｯｸM-PRO"/>
            <family val="3"/>
            <charset val="128"/>
          </rPr>
          <t>１人につきいくらと計算</t>
        </r>
      </text>
    </comment>
    <comment ref="A30" authorId="0" shapeId="0">
      <text>
        <r>
          <rPr>
            <sz val="9"/>
            <color indexed="81"/>
            <rFont val="HG丸ｺﾞｼｯｸM-PRO"/>
            <family val="3"/>
            <charset val="128"/>
          </rPr>
          <t>１世帯につきいくらと計算</t>
        </r>
      </text>
    </comment>
    <comment ref="A35" authorId="0" shapeId="0">
      <text>
        <r>
          <rPr>
            <sz val="9"/>
            <color indexed="81"/>
            <rFont val="HG丸ｺﾞｼｯｸM-PRO"/>
            <family val="3"/>
            <charset val="128"/>
          </rPr>
          <t>世帯の所得に応じて計算</t>
        </r>
      </text>
    </comment>
    <comment ref="A36" authorId="0" shapeId="0">
      <text>
        <r>
          <rPr>
            <sz val="9"/>
            <color indexed="81"/>
            <rFont val="HG丸ｺﾞｼｯｸM-PRO"/>
            <family val="3"/>
            <charset val="128"/>
          </rPr>
          <t xml:space="preserve">世帯の資産に応じて計算
</t>
        </r>
      </text>
    </comment>
    <comment ref="A37" authorId="0" shapeId="0">
      <text>
        <r>
          <rPr>
            <sz val="9"/>
            <color indexed="81"/>
            <rFont val="HG丸ｺﾞｼｯｸM-PRO"/>
            <family val="3"/>
            <charset val="128"/>
          </rPr>
          <t>１人につきいくらと計算</t>
        </r>
      </text>
    </comment>
    <comment ref="A38" authorId="0" shapeId="0">
      <text>
        <r>
          <rPr>
            <sz val="9"/>
            <color indexed="81"/>
            <rFont val="HG丸ｺﾞｼｯｸM-PRO"/>
            <family val="3"/>
            <charset val="128"/>
          </rPr>
          <t>１世帯につきいくらと計算</t>
        </r>
      </text>
    </comment>
    <comment ref="A43" authorId="0" shapeId="0">
      <text>
        <r>
          <rPr>
            <sz val="9"/>
            <color indexed="81"/>
            <rFont val="HG丸ｺﾞｼｯｸM-PRO"/>
            <family val="3"/>
            <charset val="128"/>
          </rPr>
          <t>世帯の所得に応じて計算</t>
        </r>
      </text>
    </comment>
    <comment ref="A44" authorId="0" shapeId="0">
      <text>
        <r>
          <rPr>
            <sz val="9"/>
            <color indexed="81"/>
            <rFont val="HG丸ｺﾞｼｯｸM-PRO"/>
            <family val="3"/>
            <charset val="128"/>
          </rPr>
          <t xml:space="preserve">世帯の資産に応じて計算
</t>
        </r>
      </text>
    </comment>
    <comment ref="A45" authorId="0" shapeId="0">
      <text>
        <r>
          <rPr>
            <sz val="9"/>
            <color indexed="81"/>
            <rFont val="HG丸ｺﾞｼｯｸM-PRO"/>
            <family val="3"/>
            <charset val="128"/>
          </rPr>
          <t>１人につきいくらと計算</t>
        </r>
      </text>
    </comment>
    <comment ref="A46" authorId="0" shapeId="0">
      <text>
        <r>
          <rPr>
            <sz val="9"/>
            <color indexed="81"/>
            <rFont val="HG丸ｺﾞｼｯｸM-PRO"/>
            <family val="3"/>
            <charset val="128"/>
          </rPr>
          <t>１世帯につきいくらと計算</t>
        </r>
      </text>
    </comment>
    <comment ref="A51" authorId="0" shapeId="0">
      <text>
        <r>
          <rPr>
            <sz val="9"/>
            <color indexed="81"/>
            <rFont val="HG丸ｺﾞｼｯｸM-PRO"/>
            <family val="3"/>
            <charset val="128"/>
          </rPr>
          <t>世帯の所得に応じて計算</t>
        </r>
      </text>
    </comment>
    <comment ref="A52" authorId="0" shapeId="0">
      <text>
        <r>
          <rPr>
            <sz val="9"/>
            <color indexed="81"/>
            <rFont val="HG丸ｺﾞｼｯｸM-PRO"/>
            <family val="3"/>
            <charset val="128"/>
          </rPr>
          <t xml:space="preserve">世帯の資産に応じて計算
</t>
        </r>
      </text>
    </comment>
    <comment ref="A53" authorId="0" shapeId="0">
      <text>
        <r>
          <rPr>
            <sz val="9"/>
            <color indexed="81"/>
            <rFont val="HG丸ｺﾞｼｯｸM-PRO"/>
            <family val="3"/>
            <charset val="128"/>
          </rPr>
          <t>１人につきいくらと計算</t>
        </r>
      </text>
    </comment>
    <comment ref="A54" authorId="0" shapeId="0">
      <text>
        <r>
          <rPr>
            <sz val="9"/>
            <color indexed="81"/>
            <rFont val="HG丸ｺﾞｼｯｸM-PRO"/>
            <family val="3"/>
            <charset val="128"/>
          </rPr>
          <t>１世帯につきいくらと計算</t>
        </r>
      </text>
    </comment>
  </commentList>
</comments>
</file>

<file path=xl/comments4.xml><?xml version="1.0" encoding="utf-8"?>
<comments xmlns="http://schemas.openxmlformats.org/spreadsheetml/2006/main">
  <authors>
    <author>吉田　朋未</author>
  </authors>
  <commentList>
    <comment ref="C3" authorId="0" shapeId="0">
      <text>
        <r>
          <rPr>
            <sz val="9"/>
            <color indexed="81"/>
            <rFont val="HG丸ｺﾞｼｯｸM-PRO"/>
            <family val="3"/>
            <charset val="128"/>
          </rPr>
          <t>世帯の所得に応じて計算</t>
        </r>
      </text>
    </comment>
    <comment ref="C4" authorId="0" shapeId="0">
      <text>
        <r>
          <rPr>
            <sz val="9"/>
            <color indexed="81"/>
            <rFont val="HG丸ｺﾞｼｯｸM-PRO"/>
            <family val="3"/>
            <charset val="128"/>
          </rPr>
          <t xml:space="preserve">世帯の資産に応じて計算
</t>
        </r>
      </text>
    </comment>
    <comment ref="C5" authorId="0" shapeId="0">
      <text>
        <r>
          <rPr>
            <sz val="9"/>
            <color indexed="81"/>
            <rFont val="HG丸ｺﾞｼｯｸM-PRO"/>
            <family val="3"/>
            <charset val="128"/>
          </rPr>
          <t>１人につきいくらと計算</t>
        </r>
      </text>
    </comment>
    <comment ref="C6" authorId="0" shapeId="0">
      <text>
        <r>
          <rPr>
            <sz val="9"/>
            <color indexed="81"/>
            <rFont val="HG丸ｺﾞｼｯｸM-PRO"/>
            <family val="3"/>
            <charset val="128"/>
          </rPr>
          <t>１世帯につきいくらと計算</t>
        </r>
      </text>
    </comment>
  </commentList>
</comments>
</file>

<file path=xl/sharedStrings.xml><?xml version="1.0" encoding="utf-8"?>
<sst xmlns="http://schemas.openxmlformats.org/spreadsheetml/2006/main" count="358" uniqueCount="88">
  <si>
    <t>※試算結果は決定額ではありません。あくまで参考としてご利用ください。</t>
    <rPh sb="1" eb="3">
      <t>シサン</t>
    </rPh>
    <rPh sb="3" eb="5">
      <t>ケッカ</t>
    </rPh>
    <rPh sb="6" eb="9">
      <t>ケッテイガク</t>
    </rPh>
    <rPh sb="21" eb="23">
      <t>サンコウ</t>
    </rPh>
    <rPh sb="27" eb="29">
      <t>リヨウ</t>
    </rPh>
    <phoneticPr fontId="2"/>
  </si>
  <si>
    <t>①</t>
    <phoneticPr fontId="2"/>
  </si>
  <si>
    <t>②</t>
    <phoneticPr fontId="2"/>
  </si>
  <si>
    <t>世帯主</t>
    <rPh sb="0" eb="3">
      <t>セタイヌシ</t>
    </rPh>
    <phoneticPr fontId="2"/>
  </si>
  <si>
    <t>加入者１</t>
    <rPh sb="0" eb="3">
      <t>カニュウシャ</t>
    </rPh>
    <phoneticPr fontId="2"/>
  </si>
  <si>
    <t>加入者２</t>
    <rPh sb="0" eb="3">
      <t>カニュウシャ</t>
    </rPh>
    <phoneticPr fontId="2"/>
  </si>
  <si>
    <t>加入者３</t>
    <rPh sb="0" eb="3">
      <t>カニュウシャ</t>
    </rPh>
    <phoneticPr fontId="2"/>
  </si>
  <si>
    <t>加入者４</t>
    <rPh sb="0" eb="3">
      <t>カニュウシャ</t>
    </rPh>
    <phoneticPr fontId="2"/>
  </si>
  <si>
    <t>加入者５</t>
    <rPh sb="0" eb="3">
      <t>カニュウシャ</t>
    </rPh>
    <phoneticPr fontId="2"/>
  </si>
  <si>
    <t>加 入 者 １</t>
    <rPh sb="0" eb="1">
      <t>カ</t>
    </rPh>
    <rPh sb="2" eb="3">
      <t>イリ</t>
    </rPh>
    <rPh sb="4" eb="5">
      <t>シャ</t>
    </rPh>
    <phoneticPr fontId="2"/>
  </si>
  <si>
    <t>加 入 者 ２</t>
    <rPh sb="0" eb="1">
      <t>カ</t>
    </rPh>
    <rPh sb="2" eb="3">
      <t>イリ</t>
    </rPh>
    <rPh sb="4" eb="5">
      <t>シャ</t>
    </rPh>
    <phoneticPr fontId="2"/>
  </si>
  <si>
    <t>加 入 者 ３</t>
    <rPh sb="0" eb="1">
      <t>カ</t>
    </rPh>
    <rPh sb="2" eb="3">
      <t>イリ</t>
    </rPh>
    <rPh sb="4" eb="5">
      <t>シャ</t>
    </rPh>
    <phoneticPr fontId="2"/>
  </si>
  <si>
    <t>加 入 者 ４</t>
    <rPh sb="0" eb="1">
      <t>カ</t>
    </rPh>
    <rPh sb="2" eb="3">
      <t>イリ</t>
    </rPh>
    <rPh sb="4" eb="5">
      <t>シャ</t>
    </rPh>
    <phoneticPr fontId="2"/>
  </si>
  <si>
    <t>加 入 者 ５</t>
    <rPh sb="0" eb="1">
      <t>カ</t>
    </rPh>
    <rPh sb="2" eb="3">
      <t>イリ</t>
    </rPh>
    <rPh sb="4" eb="5">
      <t>シャ</t>
    </rPh>
    <phoneticPr fontId="2"/>
  </si>
  <si>
    <t>世　帯　主</t>
    <rPh sb="0" eb="1">
      <t>ヨ</t>
    </rPh>
    <rPh sb="2" eb="3">
      <t>オビ</t>
    </rPh>
    <rPh sb="4" eb="5">
      <t>シュ</t>
    </rPh>
    <phoneticPr fontId="2"/>
  </si>
  <si>
    <t>円</t>
    <rPh sb="0" eb="1">
      <t>エン</t>
    </rPh>
    <phoneticPr fontId="2"/>
  </si>
  <si>
    <t>選択してください</t>
    <rPh sb="0" eb="2">
      <t>センタク</t>
    </rPh>
    <phoneticPr fontId="2"/>
  </si>
  <si>
    <t>年齢区分</t>
    <rPh sb="0" eb="2">
      <t>ネンレイ</t>
    </rPh>
    <rPh sb="2" eb="4">
      <t>クブン</t>
    </rPh>
    <phoneticPr fontId="2"/>
  </si>
  <si>
    <t>40～64歳</t>
    <rPh sb="5" eb="6">
      <t>サイ</t>
    </rPh>
    <phoneticPr fontId="2"/>
  </si>
  <si>
    <t>65～74歳</t>
    <rPh sb="5" eb="6">
      <t>サイ</t>
    </rPh>
    <phoneticPr fontId="2"/>
  </si>
  <si>
    <t>～39歳まで</t>
    <rPh sb="3" eb="4">
      <t>サイ</t>
    </rPh>
    <phoneticPr fontId="2"/>
  </si>
  <si>
    <t>年　齢　区　分</t>
    <rPh sb="0" eb="1">
      <t>トシ</t>
    </rPh>
    <rPh sb="2" eb="3">
      <t>ヨワイ</t>
    </rPh>
    <rPh sb="4" eb="5">
      <t>ク</t>
    </rPh>
    <rPh sb="6" eb="7">
      <t>ブン</t>
    </rPh>
    <phoneticPr fontId="2"/>
  </si>
  <si>
    <t>医　療　分</t>
    <rPh sb="0" eb="1">
      <t>イ</t>
    </rPh>
    <rPh sb="2" eb="3">
      <t>リョウ</t>
    </rPh>
    <rPh sb="4" eb="5">
      <t>ブン</t>
    </rPh>
    <phoneticPr fontId="2"/>
  </si>
  <si>
    <t>後　期　分</t>
    <rPh sb="0" eb="1">
      <t>アト</t>
    </rPh>
    <rPh sb="2" eb="3">
      <t>キ</t>
    </rPh>
    <rPh sb="4" eb="5">
      <t>ブン</t>
    </rPh>
    <phoneticPr fontId="2"/>
  </si>
  <si>
    <t>介　護　分</t>
    <rPh sb="0" eb="1">
      <t>スケ</t>
    </rPh>
    <rPh sb="2" eb="3">
      <t>ユズル</t>
    </rPh>
    <rPh sb="4" eb="5">
      <t>ブン</t>
    </rPh>
    <phoneticPr fontId="2"/>
  </si>
  <si>
    <t>合　　計</t>
    <rPh sb="0" eb="1">
      <t>ゴウ</t>
    </rPh>
    <rPh sb="3" eb="4">
      <t>ケイ</t>
    </rPh>
    <phoneticPr fontId="2"/>
  </si>
  <si>
    <t>所 得 割 額</t>
    <rPh sb="0" eb="1">
      <t>トコロ</t>
    </rPh>
    <rPh sb="2" eb="3">
      <t>トク</t>
    </rPh>
    <rPh sb="4" eb="5">
      <t>ワリ</t>
    </rPh>
    <rPh sb="6" eb="7">
      <t>ガク</t>
    </rPh>
    <phoneticPr fontId="2"/>
  </si>
  <si>
    <t>資 産 割 額</t>
    <rPh sb="0" eb="1">
      <t>シ</t>
    </rPh>
    <rPh sb="2" eb="3">
      <t>サン</t>
    </rPh>
    <rPh sb="4" eb="5">
      <t>ワリ</t>
    </rPh>
    <rPh sb="6" eb="7">
      <t>ガク</t>
    </rPh>
    <phoneticPr fontId="2"/>
  </si>
  <si>
    <t>均 等 割 額</t>
    <rPh sb="0" eb="1">
      <t>タモツ</t>
    </rPh>
    <rPh sb="2" eb="3">
      <t>トウ</t>
    </rPh>
    <rPh sb="4" eb="5">
      <t>ワリ</t>
    </rPh>
    <rPh sb="6" eb="7">
      <t>ガク</t>
    </rPh>
    <phoneticPr fontId="2"/>
  </si>
  <si>
    <t>総 所 得 金 額</t>
    <rPh sb="0" eb="1">
      <t>フサ</t>
    </rPh>
    <rPh sb="2" eb="3">
      <t>ショ</t>
    </rPh>
    <rPh sb="4" eb="5">
      <t>トク</t>
    </rPh>
    <rPh sb="6" eb="7">
      <t>カネ</t>
    </rPh>
    <rPh sb="8" eb="9">
      <t>ガク</t>
    </rPh>
    <phoneticPr fontId="2"/>
  </si>
  <si>
    <t>固定資産税額</t>
    <rPh sb="0" eb="4">
      <t>コテイシサン</t>
    </rPh>
    <rPh sb="4" eb="6">
      <t>ゼイガク</t>
    </rPh>
    <phoneticPr fontId="2"/>
  </si>
  <si>
    <t>１ヵ月あたりの国保税</t>
    <rPh sb="2" eb="3">
      <t>ゲツ</t>
    </rPh>
    <rPh sb="7" eb="10">
      <t>コクホゼイ</t>
    </rPh>
    <phoneticPr fontId="2"/>
  </si>
  <si>
    <t>年 間 国 保 税</t>
    <rPh sb="0" eb="1">
      <t>トシ</t>
    </rPh>
    <rPh sb="2" eb="3">
      <t>カン</t>
    </rPh>
    <rPh sb="4" eb="5">
      <t>コク</t>
    </rPh>
    <rPh sb="6" eb="7">
      <t>ホ</t>
    </rPh>
    <rPh sb="8" eb="9">
      <t>ゼイ</t>
    </rPh>
    <phoneticPr fontId="2"/>
  </si>
  <si>
    <t>未加入</t>
    <rPh sb="0" eb="3">
      <t>ミカニュウ</t>
    </rPh>
    <phoneticPr fontId="2"/>
  </si>
  <si>
    <t>税率</t>
    <rPh sb="0" eb="2">
      <t>ゼイリツ</t>
    </rPh>
    <phoneticPr fontId="2"/>
  </si>
  <si>
    <t>平 等 割 額</t>
    <rPh sb="0" eb="1">
      <t>ヒラ</t>
    </rPh>
    <rPh sb="2" eb="3">
      <t>トウ</t>
    </rPh>
    <rPh sb="4" eb="5">
      <t>ワリ</t>
    </rPh>
    <rPh sb="6" eb="7">
      <t>ガク</t>
    </rPh>
    <phoneticPr fontId="2"/>
  </si>
  <si>
    <t>賦課限度額</t>
    <rPh sb="0" eb="2">
      <t>フカ</t>
    </rPh>
    <rPh sb="2" eb="5">
      <t>ゲンドガク</t>
    </rPh>
    <phoneticPr fontId="2"/>
  </si>
  <si>
    <t>【注意事項】</t>
    <rPh sb="1" eb="3">
      <t>チュウイ</t>
    </rPh>
    <rPh sb="3" eb="5">
      <t>ジコウ</t>
    </rPh>
    <phoneticPr fontId="2"/>
  </si>
  <si>
    <t>・世帯主及び国保加入者の所得に、専従者控除、または専従者給与がある場合。</t>
    <rPh sb="1" eb="4">
      <t>セタイヌシ</t>
    </rPh>
    <rPh sb="4" eb="5">
      <t>オヨ</t>
    </rPh>
    <rPh sb="6" eb="8">
      <t>コクホ</t>
    </rPh>
    <rPh sb="8" eb="11">
      <t>カニュウシャ</t>
    </rPh>
    <rPh sb="12" eb="14">
      <t>ショトク</t>
    </rPh>
    <rPh sb="16" eb="19">
      <t>センジュウシャ</t>
    </rPh>
    <rPh sb="19" eb="21">
      <t>コウジョ</t>
    </rPh>
    <rPh sb="25" eb="28">
      <t>センジュウシャ</t>
    </rPh>
    <rPh sb="28" eb="30">
      <t>キュウヨ</t>
    </rPh>
    <rPh sb="33" eb="35">
      <t>バアイ</t>
    </rPh>
    <phoneticPr fontId="2"/>
  </si>
  <si>
    <t>・年度途中に国保加入者数や所得が変わる場合。</t>
    <rPh sb="1" eb="3">
      <t>ネンド</t>
    </rPh>
    <rPh sb="3" eb="5">
      <t>トチュウ</t>
    </rPh>
    <rPh sb="6" eb="8">
      <t>コクホ</t>
    </rPh>
    <rPh sb="8" eb="11">
      <t>カニュウシャ</t>
    </rPh>
    <rPh sb="11" eb="12">
      <t>スウ</t>
    </rPh>
    <rPh sb="13" eb="15">
      <t>ショトク</t>
    </rPh>
    <rPh sb="16" eb="17">
      <t>カ</t>
    </rPh>
    <rPh sb="19" eb="21">
      <t>バアイ</t>
    </rPh>
    <phoneticPr fontId="2"/>
  </si>
  <si>
    <t>・世帯主及び国保加入者の所得に、分離課税所得(土地・株式の譲渡所得等)がある場合。</t>
    <rPh sb="1" eb="4">
      <t>セタイヌシ</t>
    </rPh>
    <rPh sb="4" eb="5">
      <t>オヨ</t>
    </rPh>
    <rPh sb="6" eb="8">
      <t>コクホ</t>
    </rPh>
    <rPh sb="8" eb="10">
      <t>カニュウ</t>
    </rPh>
    <rPh sb="10" eb="11">
      <t>シャ</t>
    </rPh>
    <rPh sb="12" eb="14">
      <t>ショトク</t>
    </rPh>
    <rPh sb="16" eb="18">
      <t>ブンリ</t>
    </rPh>
    <rPh sb="18" eb="20">
      <t>カゼイ</t>
    </rPh>
    <rPh sb="20" eb="22">
      <t>ショトク</t>
    </rPh>
    <rPh sb="23" eb="25">
      <t>トチ</t>
    </rPh>
    <rPh sb="26" eb="28">
      <t>カブシキ</t>
    </rPh>
    <rPh sb="29" eb="31">
      <t>ジョウト</t>
    </rPh>
    <rPh sb="31" eb="33">
      <t>ショトク</t>
    </rPh>
    <rPh sb="33" eb="34">
      <t>トウ</t>
    </rPh>
    <rPh sb="38" eb="40">
      <t>バアイ</t>
    </rPh>
    <phoneticPr fontId="2"/>
  </si>
  <si>
    <t>円）</t>
    <rPh sb="0" eb="1">
      <t>エン</t>
    </rPh>
    <phoneticPr fontId="2"/>
  </si>
  <si>
    <t>【固定資産税額】欄に入力してください。世帯主については、加入・未加入に関わらず入力し</t>
    <rPh sb="35" eb="36">
      <t>カカ</t>
    </rPh>
    <rPh sb="39" eb="41">
      <t>ニュウリョク</t>
    </rPh>
    <phoneticPr fontId="2"/>
  </si>
  <si>
    <t>てください。空欄の場合は、０円として保険税を試算します。</t>
    <phoneticPr fontId="2"/>
  </si>
  <si>
    <t>約</t>
    <rPh sb="0" eb="1">
      <t>ヤク</t>
    </rPh>
    <phoneticPr fontId="2"/>
  </si>
  <si>
    <t>軽減判定</t>
    <rPh sb="0" eb="2">
      <t>ケイゲン</t>
    </rPh>
    <rPh sb="2" eb="4">
      <t>ハンテイ</t>
    </rPh>
    <phoneticPr fontId="2"/>
  </si>
  <si>
    <t>世帯主</t>
    <rPh sb="0" eb="3">
      <t>セタイヌシ</t>
    </rPh>
    <phoneticPr fontId="2"/>
  </si>
  <si>
    <t>加入者１</t>
    <rPh sb="0" eb="3">
      <t>カニュウシャ</t>
    </rPh>
    <phoneticPr fontId="2"/>
  </si>
  <si>
    <t>加入者２</t>
    <rPh sb="0" eb="3">
      <t>カニュウシャ</t>
    </rPh>
    <phoneticPr fontId="2"/>
  </si>
  <si>
    <t>加入者３</t>
    <rPh sb="0" eb="3">
      <t>カニュウシャ</t>
    </rPh>
    <phoneticPr fontId="2"/>
  </si>
  <si>
    <t>加入者４</t>
    <rPh sb="0" eb="3">
      <t>カニュウシャ</t>
    </rPh>
    <phoneticPr fontId="2"/>
  </si>
  <si>
    <t>加入者５</t>
    <rPh sb="0" eb="3">
      <t>カニュウシャ</t>
    </rPh>
    <phoneticPr fontId="2"/>
  </si>
  <si>
    <t>人数判定</t>
    <rPh sb="0" eb="2">
      <t>ニンズウ</t>
    </rPh>
    <rPh sb="2" eb="4">
      <t>ハンテイ</t>
    </rPh>
    <phoneticPr fontId="2"/>
  </si>
  <si>
    <t>加入者</t>
    <rPh sb="0" eb="3">
      <t>カニュウシャ</t>
    </rPh>
    <phoneticPr fontId="2"/>
  </si>
  <si>
    <t>区分</t>
    <rPh sb="0" eb="2">
      <t>クブン</t>
    </rPh>
    <phoneticPr fontId="2"/>
  </si>
  <si>
    <t>人数</t>
    <rPh sb="0" eb="2">
      <t>ニンズウ</t>
    </rPh>
    <phoneticPr fontId="2"/>
  </si>
  <si>
    <t>所得</t>
    <rPh sb="0" eb="2">
      <t>ショトク</t>
    </rPh>
    <phoneticPr fontId="2"/>
  </si>
  <si>
    <t>1人</t>
    <rPh sb="1" eb="2">
      <t>ヒト</t>
    </rPh>
    <phoneticPr fontId="2"/>
  </si>
  <si>
    <t>2人</t>
    <rPh sb="1" eb="2">
      <t>ヒト</t>
    </rPh>
    <phoneticPr fontId="2"/>
  </si>
  <si>
    <t>3人</t>
    <rPh sb="1" eb="2">
      <t>ヒト</t>
    </rPh>
    <phoneticPr fontId="2"/>
  </si>
  <si>
    <t>4人</t>
    <rPh sb="1" eb="2">
      <t>ヒト</t>
    </rPh>
    <phoneticPr fontId="2"/>
  </si>
  <si>
    <t>5人</t>
    <rPh sb="1" eb="2">
      <t>ヒト</t>
    </rPh>
    <phoneticPr fontId="2"/>
  </si>
  <si>
    <t>合計</t>
    <rPh sb="0" eb="1">
      <t>ゴウ</t>
    </rPh>
    <rPh sb="1" eb="2">
      <t>ケイ</t>
    </rPh>
    <phoneticPr fontId="2"/>
  </si>
  <si>
    <t>7割軽減</t>
    <rPh sb="1" eb="2">
      <t>ワリ</t>
    </rPh>
    <rPh sb="2" eb="4">
      <t>ケイゲン</t>
    </rPh>
    <phoneticPr fontId="2"/>
  </si>
  <si>
    <t>5割軽減</t>
    <rPh sb="1" eb="2">
      <t>ワリ</t>
    </rPh>
    <rPh sb="2" eb="4">
      <t>ケイゲン</t>
    </rPh>
    <phoneticPr fontId="2"/>
  </si>
  <si>
    <t>2割軽減</t>
    <rPh sb="1" eb="2">
      <t>ワリ</t>
    </rPh>
    <rPh sb="2" eb="4">
      <t>ケイゲン</t>
    </rPh>
    <phoneticPr fontId="2"/>
  </si>
  <si>
    <t>※ 試算結果は実際の決定額ではありません。あくまで参考としてご利用ください。</t>
    <phoneticPr fontId="2"/>
  </si>
  <si>
    <t>※ 次のいずれかに該当する場合は、正確な保険税額が計算されない場合があります。</t>
    <phoneticPr fontId="2"/>
  </si>
  <si>
    <t>※ 次の場合の国保税計算には対応していません。</t>
    <phoneticPr fontId="2"/>
  </si>
  <si>
    <t>１期あたりの国保税</t>
    <rPh sb="1" eb="2">
      <t>キ</t>
    </rPh>
    <rPh sb="6" eb="9">
      <t>コクホゼイ</t>
    </rPh>
    <phoneticPr fontId="2"/>
  </si>
  <si>
    <t>※( )内賦課限度額</t>
    <rPh sb="4" eb="5">
      <t>ナイ</t>
    </rPh>
    <rPh sb="5" eb="7">
      <t>フカ</t>
    </rPh>
    <rPh sb="7" eb="10">
      <t>ゲンドガク</t>
    </rPh>
    <phoneticPr fontId="2"/>
  </si>
  <si>
    <t>※ 国保税軽減等は法定軽減のみ対応しています。</t>
    <rPh sb="9" eb="11">
      <t>ホウテイ</t>
    </rPh>
    <rPh sb="11" eb="13">
      <t>ケイゲン</t>
    </rPh>
    <phoneticPr fontId="2"/>
  </si>
  <si>
    <t>・ただし、所得の申告がない場合は世帯の所得が把握できないため、実際の額決定時に
 軽減判定ができません。必ず所得の申告をしてください。</t>
    <rPh sb="5" eb="7">
      <t>ショトク</t>
    </rPh>
    <rPh sb="8" eb="10">
      <t>シンコク</t>
    </rPh>
    <rPh sb="13" eb="15">
      <t>バアイ</t>
    </rPh>
    <rPh sb="16" eb="18">
      <t>セタイ</t>
    </rPh>
    <rPh sb="19" eb="21">
      <t>ショトク</t>
    </rPh>
    <rPh sb="22" eb="24">
      <t>ハアク</t>
    </rPh>
    <rPh sb="31" eb="33">
      <t>ジッサイ</t>
    </rPh>
    <rPh sb="34" eb="35">
      <t>ガク</t>
    </rPh>
    <rPh sb="35" eb="37">
      <t>ケッテイ</t>
    </rPh>
    <rPh sb="37" eb="38">
      <t>ジ</t>
    </rPh>
    <rPh sb="41" eb="43">
      <t>ケイゲン</t>
    </rPh>
    <rPh sb="43" eb="45">
      <t>ハンテイ</t>
    </rPh>
    <rPh sb="52" eb="53">
      <t>カナラ</t>
    </rPh>
    <rPh sb="54" eb="56">
      <t>ショトク</t>
    </rPh>
    <rPh sb="57" eb="59">
      <t>シンコク</t>
    </rPh>
    <phoneticPr fontId="2"/>
  </si>
  <si>
    <t>・国保加入者が年度途中で40歳に到達し、介護保険第2号被保険者となったり、65歳
 に到達し介護保険第1号被保険者となる場合、または75歳に到達し後期高齢者医療制度
 の被保険者となる場合。</t>
    <rPh sb="1" eb="3">
      <t>コクホ</t>
    </rPh>
    <rPh sb="3" eb="6">
      <t>カニュウシャ</t>
    </rPh>
    <rPh sb="7" eb="9">
      <t>ネンド</t>
    </rPh>
    <rPh sb="9" eb="11">
      <t>トチュウ</t>
    </rPh>
    <rPh sb="14" eb="15">
      <t>サイ</t>
    </rPh>
    <rPh sb="16" eb="18">
      <t>トウタツ</t>
    </rPh>
    <rPh sb="20" eb="22">
      <t>カイゴ</t>
    </rPh>
    <rPh sb="22" eb="24">
      <t>ホケン</t>
    </rPh>
    <rPh sb="24" eb="25">
      <t>ダイ</t>
    </rPh>
    <rPh sb="26" eb="27">
      <t>ゴウ</t>
    </rPh>
    <rPh sb="27" eb="31">
      <t>ヒホケンシャ</t>
    </rPh>
    <rPh sb="39" eb="40">
      <t>サイ</t>
    </rPh>
    <rPh sb="43" eb="45">
      <t>トウタツ</t>
    </rPh>
    <rPh sb="46" eb="48">
      <t>カイゴ</t>
    </rPh>
    <rPh sb="48" eb="50">
      <t>ホケン</t>
    </rPh>
    <rPh sb="50" eb="51">
      <t>ダイ</t>
    </rPh>
    <rPh sb="52" eb="53">
      <t>ゴウ</t>
    </rPh>
    <rPh sb="53" eb="57">
      <t>ヒホケンシャ</t>
    </rPh>
    <rPh sb="60" eb="62">
      <t>バアイ</t>
    </rPh>
    <rPh sb="68" eb="69">
      <t>サイ</t>
    </rPh>
    <rPh sb="70" eb="72">
      <t>トウタツ</t>
    </rPh>
    <rPh sb="73" eb="75">
      <t>コウキ</t>
    </rPh>
    <rPh sb="75" eb="76">
      <t>ダカ</t>
    </rPh>
    <rPh sb="76" eb="77">
      <t>ヨワイ</t>
    </rPh>
    <rPh sb="77" eb="78">
      <t>シャ</t>
    </rPh>
    <rPh sb="78" eb="80">
      <t>イリョウ</t>
    </rPh>
    <rPh sb="80" eb="81">
      <t>セイ</t>
    </rPh>
    <rPh sb="81" eb="82">
      <t>ド</t>
    </rPh>
    <rPh sb="85" eb="89">
      <t>ヒホケンシャ</t>
    </rPh>
    <rPh sb="92" eb="94">
      <t>バアイ</t>
    </rPh>
    <phoneticPr fontId="2"/>
  </si>
  <si>
    <t>6人</t>
    <rPh sb="1" eb="2">
      <t>ヒト</t>
    </rPh>
    <phoneticPr fontId="2"/>
  </si>
  <si>
    <t xml:space="preserve">　世帯主及び国保加入者１～５の【年齢区分】について、「未加入」または加入する人の平成
</t>
    <rPh sb="1" eb="4">
      <t>セタイヌシ</t>
    </rPh>
    <rPh sb="4" eb="5">
      <t>オヨ</t>
    </rPh>
    <rPh sb="6" eb="8">
      <t>コクホ</t>
    </rPh>
    <rPh sb="8" eb="11">
      <t>カニュウシャ</t>
    </rPh>
    <rPh sb="16" eb="18">
      <t>ネンレイ</t>
    </rPh>
    <rPh sb="18" eb="20">
      <t>クブン</t>
    </rPh>
    <rPh sb="27" eb="30">
      <t>ミカニュウ</t>
    </rPh>
    <rPh sb="40" eb="42">
      <t>ヘイセイ</t>
    </rPh>
    <phoneticPr fontId="2"/>
  </si>
  <si>
    <t>28年4月1日時点の年齢区分を「～39歳まで」「40～64歳」「65～74歳」から選択してく</t>
    <phoneticPr fontId="2"/>
  </si>
  <si>
    <t>ださい。未選択の場合は、未加入として保険税を試算します。</t>
    <rPh sb="4" eb="5">
      <t>ミ</t>
    </rPh>
    <rPh sb="5" eb="7">
      <t>センタク</t>
    </rPh>
    <rPh sb="8" eb="10">
      <t>バアイ</t>
    </rPh>
    <rPh sb="12" eb="15">
      <t>ミカニュウ</t>
    </rPh>
    <rPh sb="18" eb="21">
      <t>ホケンゼイ</t>
    </rPh>
    <rPh sb="22" eb="24">
      <t>シサン</t>
    </rPh>
    <phoneticPr fontId="2"/>
  </si>
  <si>
    <t>1世帯につきいくらと計算します</t>
    <rPh sb="1" eb="3">
      <t>セタイ</t>
    </rPh>
    <rPh sb="10" eb="12">
      <t>ケイサン</t>
    </rPh>
    <phoneticPr fontId="2"/>
  </si>
  <si>
    <t>・国保加入者が年度途中で40歳に到達し、介護保険第2号被保険者となったり、65歳に到達し介護保険第1号被保険者となる場合、また
 は75歳に到達し後期高齢者医療制度の被保険者となる場合。</t>
    <rPh sb="1" eb="3">
      <t>コクホ</t>
    </rPh>
    <rPh sb="3" eb="6">
      <t>カニュウシャ</t>
    </rPh>
    <rPh sb="7" eb="9">
      <t>ネンド</t>
    </rPh>
    <rPh sb="9" eb="11">
      <t>トチュウ</t>
    </rPh>
    <rPh sb="14" eb="15">
      <t>サイ</t>
    </rPh>
    <rPh sb="16" eb="18">
      <t>トウタツ</t>
    </rPh>
    <rPh sb="20" eb="22">
      <t>カイゴ</t>
    </rPh>
    <rPh sb="22" eb="24">
      <t>ホケン</t>
    </rPh>
    <rPh sb="24" eb="25">
      <t>ダイ</t>
    </rPh>
    <rPh sb="26" eb="27">
      <t>ゴウ</t>
    </rPh>
    <rPh sb="27" eb="31">
      <t>ヒホケンシャ</t>
    </rPh>
    <rPh sb="39" eb="40">
      <t>サイ</t>
    </rPh>
    <rPh sb="41" eb="43">
      <t>トウタツ</t>
    </rPh>
    <rPh sb="44" eb="46">
      <t>カイゴ</t>
    </rPh>
    <rPh sb="46" eb="48">
      <t>ホケン</t>
    </rPh>
    <rPh sb="48" eb="49">
      <t>ダイ</t>
    </rPh>
    <rPh sb="50" eb="51">
      <t>ゴウ</t>
    </rPh>
    <rPh sb="51" eb="55">
      <t>ヒホケンシャ</t>
    </rPh>
    <rPh sb="58" eb="60">
      <t>バアイ</t>
    </rPh>
    <rPh sb="68" eb="69">
      <t>サイ</t>
    </rPh>
    <rPh sb="70" eb="72">
      <t>トウタツ</t>
    </rPh>
    <rPh sb="73" eb="75">
      <t>コウキ</t>
    </rPh>
    <rPh sb="75" eb="76">
      <t>ダカ</t>
    </rPh>
    <rPh sb="76" eb="77">
      <t>ヨワイ</t>
    </rPh>
    <rPh sb="77" eb="78">
      <t>シャ</t>
    </rPh>
    <rPh sb="78" eb="80">
      <t>イリョウ</t>
    </rPh>
    <rPh sb="80" eb="81">
      <t>セイ</t>
    </rPh>
    <rPh sb="81" eb="82">
      <t>ド</t>
    </rPh>
    <rPh sb="83" eb="87">
      <t>ヒホケンシャ</t>
    </rPh>
    <rPh sb="90" eb="92">
      <t>バアイ</t>
    </rPh>
    <phoneticPr fontId="2"/>
  </si>
  <si>
    <t>・ただし、所得の申告がない場合は世帯の所得が把握できないため、実際の額決定時に軽減判定ができません。必ず所得の申告をしてく
 ださい。</t>
    <rPh sb="5" eb="7">
      <t>ショトク</t>
    </rPh>
    <rPh sb="8" eb="10">
      <t>シンコク</t>
    </rPh>
    <rPh sb="13" eb="15">
      <t>バアイ</t>
    </rPh>
    <rPh sb="16" eb="18">
      <t>セタイ</t>
    </rPh>
    <rPh sb="19" eb="21">
      <t>ショトク</t>
    </rPh>
    <rPh sb="22" eb="24">
      <t>ハアク</t>
    </rPh>
    <rPh sb="31" eb="33">
      <t>ジッサイ</t>
    </rPh>
    <rPh sb="34" eb="35">
      <t>ガク</t>
    </rPh>
    <rPh sb="35" eb="37">
      <t>ケッテイ</t>
    </rPh>
    <rPh sb="37" eb="38">
      <t>ジ</t>
    </rPh>
    <rPh sb="39" eb="41">
      <t>ケイゲン</t>
    </rPh>
    <rPh sb="41" eb="43">
      <t>ハンテイ</t>
    </rPh>
    <rPh sb="50" eb="51">
      <t>カナラ</t>
    </rPh>
    <rPh sb="52" eb="54">
      <t>ショトク</t>
    </rPh>
    <rPh sb="55" eb="57">
      <t>シンコク</t>
    </rPh>
    <phoneticPr fontId="2"/>
  </si>
  <si>
    <t>世帯合計</t>
    <rPh sb="0" eb="2">
      <t>セタイ</t>
    </rPh>
    <rPh sb="2" eb="4">
      <t>ゴウケイ</t>
    </rPh>
    <phoneticPr fontId="2"/>
  </si>
  <si>
    <r>
      <t>平成</t>
    </r>
    <r>
      <rPr>
        <b/>
        <sz val="18"/>
        <color theme="1"/>
        <rFont val="HG丸ｺﾞｼｯｸM-PRO"/>
        <family val="3"/>
        <charset val="128"/>
      </rPr>
      <t>29</t>
    </r>
    <r>
      <rPr>
        <b/>
        <sz val="14"/>
        <color theme="1"/>
        <rFont val="HG丸ｺﾞｼｯｸM-PRO"/>
        <family val="3"/>
        <charset val="128"/>
      </rPr>
      <t>年度　智頭町国民健康保険税
年間保険税の簡易計算シート（世帯票）</t>
    </r>
    <rPh sb="0" eb="2">
      <t>ヘイセイ</t>
    </rPh>
    <rPh sb="4" eb="6">
      <t>ネンド</t>
    </rPh>
    <rPh sb="7" eb="10">
      <t>チズチョウ</t>
    </rPh>
    <rPh sb="10" eb="12">
      <t>コクミン</t>
    </rPh>
    <rPh sb="12" eb="14">
      <t>ケンコウ</t>
    </rPh>
    <rPh sb="14" eb="17">
      <t>ホケンゼイ</t>
    </rPh>
    <rPh sb="18" eb="20">
      <t>ネンカン</t>
    </rPh>
    <rPh sb="20" eb="23">
      <t>ホケンゼイ</t>
    </rPh>
    <rPh sb="24" eb="26">
      <t>カンイ</t>
    </rPh>
    <rPh sb="26" eb="28">
      <t>ケイサン</t>
    </rPh>
    <rPh sb="32" eb="34">
      <t>セタイ</t>
    </rPh>
    <rPh sb="34" eb="35">
      <t>ヒョウ</t>
    </rPh>
    <phoneticPr fontId="2"/>
  </si>
  <si>
    <r>
      <t>平成</t>
    </r>
    <r>
      <rPr>
        <b/>
        <sz val="18"/>
        <color theme="1"/>
        <rFont val="HG丸ｺﾞｼｯｸM-PRO"/>
        <family val="3"/>
        <charset val="128"/>
      </rPr>
      <t>29</t>
    </r>
    <r>
      <rPr>
        <b/>
        <sz val="14"/>
        <color theme="1"/>
        <rFont val="HG丸ｺﾞｼｯｸM-PRO"/>
        <family val="3"/>
        <charset val="128"/>
      </rPr>
      <t>年度　智頭町国民健康保険税
年間保険税の簡易計算シート（個人票）</t>
    </r>
    <rPh sb="0" eb="2">
      <t>ヘイセイ</t>
    </rPh>
    <rPh sb="4" eb="6">
      <t>ネンド</t>
    </rPh>
    <rPh sb="7" eb="10">
      <t>チズチョウ</t>
    </rPh>
    <rPh sb="10" eb="12">
      <t>コクミン</t>
    </rPh>
    <rPh sb="12" eb="14">
      <t>ケンコウ</t>
    </rPh>
    <rPh sb="14" eb="17">
      <t>ホケンゼイ</t>
    </rPh>
    <rPh sb="18" eb="20">
      <t>ネンカン</t>
    </rPh>
    <rPh sb="20" eb="23">
      <t>ホケンゼイ</t>
    </rPh>
    <rPh sb="24" eb="26">
      <t>カンイ</t>
    </rPh>
    <rPh sb="26" eb="28">
      <t>ケイサン</t>
    </rPh>
    <rPh sb="32" eb="34">
      <t>コジン</t>
    </rPh>
    <rPh sb="34" eb="35">
      <t>ヒョウ</t>
    </rPh>
    <phoneticPr fontId="2"/>
  </si>
  <si>
    <t>　下の表に次のとおり入力してください。およその国保税年額（平成29年4月～平成30年3月分）
と、1ヵ月あたりの金額が計算できます。</t>
    <rPh sb="1" eb="2">
      <t>シタ</t>
    </rPh>
    <rPh sb="3" eb="4">
      <t>ヒョウ</t>
    </rPh>
    <rPh sb="5" eb="6">
      <t>ツギ</t>
    </rPh>
    <rPh sb="10" eb="12">
      <t>ニュウリョク</t>
    </rPh>
    <rPh sb="23" eb="26">
      <t>コクホゼイ</t>
    </rPh>
    <rPh sb="26" eb="28">
      <t>ネンガク</t>
    </rPh>
    <rPh sb="29" eb="31">
      <t>ヘイセイ</t>
    </rPh>
    <rPh sb="33" eb="34">
      <t>ネン</t>
    </rPh>
    <rPh sb="35" eb="36">
      <t>ガツ</t>
    </rPh>
    <rPh sb="37" eb="39">
      <t>ヘイセイ</t>
    </rPh>
    <rPh sb="41" eb="42">
      <t>ネン</t>
    </rPh>
    <rPh sb="43" eb="44">
      <t>ガツ</t>
    </rPh>
    <rPh sb="44" eb="45">
      <t>ブン</t>
    </rPh>
    <rPh sb="51" eb="52">
      <t>ゲツ</t>
    </rPh>
    <rPh sb="56" eb="58">
      <t>キンガク</t>
    </rPh>
    <rPh sb="59" eb="61">
      <t>ケイサン</t>
    </rPh>
    <phoneticPr fontId="2"/>
  </si>
  <si>
    <t>　世帯主及び加入する人の平成28年度の総所得金額を【総所得金額】欄に、固定資産税額を</t>
    <rPh sb="1" eb="4">
      <t>セタイヌシ</t>
    </rPh>
    <rPh sb="4" eb="5">
      <t>オヨ</t>
    </rPh>
    <rPh sb="6" eb="8">
      <t>カニュウ</t>
    </rPh>
    <rPh sb="10" eb="11">
      <t>ヒト</t>
    </rPh>
    <rPh sb="12" eb="14">
      <t>ヘイセイ</t>
    </rPh>
    <rPh sb="16" eb="18">
      <t>ネンド</t>
    </rPh>
    <rPh sb="19" eb="22">
      <t>ソウショトク</t>
    </rPh>
    <rPh sb="22" eb="24">
      <t>キンガク</t>
    </rPh>
    <rPh sb="26" eb="29">
      <t>ソウショトク</t>
    </rPh>
    <rPh sb="29" eb="31">
      <t>キンガク</t>
    </rPh>
    <rPh sb="32" eb="33">
      <t>ラン</t>
    </rPh>
    <rPh sb="35" eb="37">
      <t>コテイ</t>
    </rPh>
    <rPh sb="37" eb="41">
      <t>シサンゼイガク</t>
    </rPh>
    <phoneticPr fontId="2"/>
  </si>
  <si>
    <t>・世帯主及び国保加入者の中に、平成28年12月31日時点の年齢が65歳以上で、年金を120万円以上受給している人を含む場合。</t>
    <rPh sb="1" eb="4">
      <t>セタイヌシ</t>
    </rPh>
    <rPh sb="4" eb="5">
      <t>オヨ</t>
    </rPh>
    <rPh sb="6" eb="8">
      <t>コクホ</t>
    </rPh>
    <rPh sb="8" eb="11">
      <t>カニュウシャ</t>
    </rPh>
    <rPh sb="12" eb="13">
      <t>ナカ</t>
    </rPh>
    <rPh sb="15" eb="17">
      <t>ヘイセイ</t>
    </rPh>
    <rPh sb="19" eb="20">
      <t>ネン</t>
    </rPh>
    <rPh sb="22" eb="23">
      <t>ガツ</t>
    </rPh>
    <rPh sb="25" eb="26">
      <t>ニチ</t>
    </rPh>
    <rPh sb="26" eb="28">
      <t>ジテン</t>
    </rPh>
    <rPh sb="29" eb="31">
      <t>ネンレイ</t>
    </rPh>
    <rPh sb="34" eb="35">
      <t>サイ</t>
    </rPh>
    <rPh sb="35" eb="37">
      <t>イジョウ</t>
    </rPh>
    <rPh sb="39" eb="41">
      <t>ネンキン</t>
    </rPh>
    <rPh sb="45" eb="47">
      <t>マンエン</t>
    </rPh>
    <rPh sb="47" eb="49">
      <t>イジョウ</t>
    </rPh>
    <rPh sb="49" eb="51">
      <t>ジュキュウ</t>
    </rPh>
    <rPh sb="55" eb="56">
      <t>ヒト</t>
    </rPh>
    <rPh sb="57" eb="58">
      <t>フク</t>
    </rPh>
    <rPh sb="59" eb="61">
      <t>バアイ</t>
    </rPh>
    <phoneticPr fontId="2"/>
  </si>
  <si>
    <t>・世帯主及び国保加入者の中に、平成29年12月31日時点の年齢が65歳以上で、年金
 を120万円以上受給している人を含む場合。</t>
    <rPh sb="1" eb="4">
      <t>セタイヌシ</t>
    </rPh>
    <rPh sb="4" eb="5">
      <t>オヨ</t>
    </rPh>
    <rPh sb="6" eb="8">
      <t>コクホ</t>
    </rPh>
    <rPh sb="8" eb="11">
      <t>カニュウシャ</t>
    </rPh>
    <rPh sb="12" eb="13">
      <t>ナカ</t>
    </rPh>
    <rPh sb="15" eb="17">
      <t>ヘイセイ</t>
    </rPh>
    <rPh sb="19" eb="20">
      <t>ネン</t>
    </rPh>
    <rPh sb="22" eb="23">
      <t>ガツ</t>
    </rPh>
    <rPh sb="25" eb="26">
      <t>ニチ</t>
    </rPh>
    <rPh sb="26" eb="28">
      <t>ジテン</t>
    </rPh>
    <rPh sb="29" eb="31">
      <t>ネンレイ</t>
    </rPh>
    <rPh sb="34" eb="35">
      <t>サイ</t>
    </rPh>
    <rPh sb="35" eb="37">
      <t>イジョウ</t>
    </rPh>
    <rPh sb="39" eb="41">
      <t>ネンキン</t>
    </rPh>
    <rPh sb="47" eb="49">
      <t>マンエン</t>
    </rPh>
    <rPh sb="49" eb="51">
      <t>イジョウ</t>
    </rPh>
    <rPh sb="51" eb="53">
      <t>ジュキュウ</t>
    </rPh>
    <rPh sb="57" eb="58">
      <t>ヒト</t>
    </rPh>
    <rPh sb="59" eb="60">
      <t>フク</t>
    </rPh>
    <rPh sb="61" eb="6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</si>
</sst>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;[Red]\-#,##0.000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9"/>
      <color indexed="81"/>
      <name val="HG丸ｺﾞｼｯｸM-PRO"/>
      <family val="3"/>
      <charset val="128"/>
    </font>
    <font>
      <sz val="11"/>
      <color rgb="FF0000CC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color theme="1"/>
      <name val="HG丸ｺﾞｼｯｸM-PRO"/>
      <family val="3"/>
      <charset val="128"/>
    </font>
    <font>
      <u/>
      <sz val="11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38" fontId="3" fillId="0" borderId="0" xfId="1" applyFont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0" xfId="1" applyFont="1" applyBorder="1">
      <alignment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8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9" fillId="0" borderId="2" xfId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38" fontId="9" fillId="0" borderId="8" xfId="1" applyFont="1" applyBorder="1" applyAlignment="1">
      <alignment vertical="center"/>
    </xf>
    <xf numFmtId="38" fontId="9" fillId="0" borderId="4" xfId="1" applyFont="1" applyBorder="1" applyAlignment="1">
      <alignment vertical="center"/>
    </xf>
    <xf numFmtId="38" fontId="9" fillId="0" borderId="6" xfId="1" applyFont="1" applyBorder="1">
      <alignment vertical="center"/>
    </xf>
    <xf numFmtId="38" fontId="9" fillId="0" borderId="5" xfId="1" applyFont="1" applyBorder="1">
      <alignment vertical="center"/>
    </xf>
    <xf numFmtId="38" fontId="10" fillId="0" borderId="0" xfId="1" applyFont="1">
      <alignment vertical="center"/>
    </xf>
    <xf numFmtId="38" fontId="11" fillId="0" borderId="1" xfId="1" applyFont="1" applyBorder="1" applyAlignment="1">
      <alignment horizontal="center" vertical="center"/>
    </xf>
    <xf numFmtId="176" fontId="3" fillId="0" borderId="2" xfId="1" applyNumberFormat="1" applyFont="1" applyBorder="1" applyAlignment="1" applyProtection="1">
      <alignment vertical="center"/>
      <protection locked="0"/>
    </xf>
    <xf numFmtId="176" fontId="3" fillId="0" borderId="1" xfId="1" applyNumberFormat="1" applyFont="1" applyBorder="1" applyAlignment="1" applyProtection="1">
      <alignment vertical="center"/>
      <protection locked="0"/>
    </xf>
    <xf numFmtId="38" fontId="3" fillId="0" borderId="2" xfId="1" applyFont="1" applyBorder="1" applyAlignment="1" applyProtection="1">
      <alignment vertical="center"/>
      <protection locked="0"/>
    </xf>
    <xf numFmtId="38" fontId="3" fillId="0" borderId="1" xfId="1" applyFont="1" applyBorder="1" applyAlignment="1" applyProtection="1">
      <alignment vertical="center"/>
      <protection locked="0"/>
    </xf>
    <xf numFmtId="38" fontId="3" fillId="0" borderId="8" xfId="1" applyFont="1" applyBorder="1" applyAlignment="1" applyProtection="1">
      <alignment vertical="center"/>
      <protection locked="0"/>
    </xf>
    <xf numFmtId="38" fontId="3" fillId="0" borderId="4" xfId="1" applyFont="1" applyBorder="1" applyAlignment="1" applyProtection="1">
      <alignment vertical="center"/>
      <protection locked="0"/>
    </xf>
    <xf numFmtId="38" fontId="3" fillId="0" borderId="5" xfId="1" applyFont="1" applyBorder="1" applyProtection="1">
      <alignment vertical="center"/>
      <protection locked="0"/>
    </xf>
    <xf numFmtId="38" fontId="3" fillId="0" borderId="1" xfId="1" applyFont="1" applyBorder="1" applyAlignment="1">
      <alignment horizontal="center" vertical="center"/>
    </xf>
    <xf numFmtId="38" fontId="3" fillId="0" borderId="5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1" xfId="1" applyFont="1" applyBorder="1" applyAlignment="1">
      <alignment horizontal="center" vertical="center"/>
    </xf>
    <xf numFmtId="40" fontId="3" fillId="0" borderId="9" xfId="1" applyNumberFormat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40" fontId="3" fillId="0" borderId="14" xfId="1" applyNumberFormat="1" applyFont="1" applyBorder="1" applyAlignment="1">
      <alignment horizontal="center" vertical="center"/>
    </xf>
    <xf numFmtId="38" fontId="3" fillId="0" borderId="16" xfId="1" applyFont="1" applyBorder="1">
      <alignment vertical="center"/>
    </xf>
    <xf numFmtId="38" fontId="3" fillId="0" borderId="17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9" fillId="0" borderId="20" xfId="1" applyFont="1" applyBorder="1" applyAlignment="1">
      <alignment vertical="center"/>
    </xf>
    <xf numFmtId="38" fontId="11" fillId="0" borderId="19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9" fillId="0" borderId="23" xfId="1" applyFont="1" applyBorder="1">
      <alignment vertical="center"/>
    </xf>
    <xf numFmtId="38" fontId="9" fillId="0" borderId="24" xfId="1" applyFont="1" applyBorder="1">
      <alignment vertical="center"/>
    </xf>
    <xf numFmtId="38" fontId="3" fillId="0" borderId="0" xfId="1" applyFont="1" applyAlignment="1">
      <alignment horizontal="left" vertical="center"/>
    </xf>
    <xf numFmtId="38" fontId="9" fillId="0" borderId="15" xfId="1" applyFont="1" applyBorder="1">
      <alignment vertical="center"/>
    </xf>
    <xf numFmtId="38" fontId="9" fillId="0" borderId="5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5" xfId="1" applyFont="1" applyBorder="1" applyAlignment="1">
      <alignment vertical="center"/>
    </xf>
    <xf numFmtId="38" fontId="9" fillId="0" borderId="5" xfId="1" applyFont="1" applyBorder="1" applyAlignment="1">
      <alignment horizontal="right" vertical="center"/>
    </xf>
    <xf numFmtId="38" fontId="9" fillId="0" borderId="1" xfId="1" applyFont="1" applyBorder="1">
      <alignment vertical="center"/>
    </xf>
    <xf numFmtId="38" fontId="9" fillId="0" borderId="1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0" borderId="11" xfId="1" applyFont="1" applyBorder="1">
      <alignment vertical="center"/>
    </xf>
    <xf numFmtId="38" fontId="9" fillId="0" borderId="12" xfId="1" applyFont="1" applyBorder="1">
      <alignment vertical="center"/>
    </xf>
    <xf numFmtId="38" fontId="9" fillId="0" borderId="13" xfId="1" applyFont="1" applyBorder="1">
      <alignment vertical="center"/>
    </xf>
    <xf numFmtId="38" fontId="3" fillId="0" borderId="5" xfId="1" applyFont="1" applyBorder="1" applyAlignment="1" applyProtection="1">
      <alignment vertical="center"/>
      <protection locked="0"/>
    </xf>
    <xf numFmtId="38" fontId="3" fillId="0" borderId="1" xfId="1" applyFont="1" applyBorder="1" applyProtection="1">
      <alignment vertical="center"/>
      <protection locked="0"/>
    </xf>
    <xf numFmtId="38" fontId="3" fillId="0" borderId="4" xfId="1" applyFont="1" applyBorder="1">
      <alignment vertical="center"/>
    </xf>
    <xf numFmtId="58" fontId="3" fillId="0" borderId="0" xfId="1" applyNumberFormat="1" applyFont="1" applyAlignment="1">
      <alignment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9" fillId="0" borderId="33" xfId="1" applyFont="1" applyBorder="1" applyAlignment="1">
      <alignment vertical="center"/>
    </xf>
    <xf numFmtId="38" fontId="3" fillId="3" borderId="3" xfId="1" applyFont="1" applyFill="1" applyBorder="1" applyAlignment="1">
      <alignment horizontal="center" vertical="center"/>
    </xf>
    <xf numFmtId="38" fontId="3" fillId="3" borderId="28" xfId="1" applyFont="1" applyFill="1" applyBorder="1" applyAlignment="1">
      <alignment vertical="center"/>
    </xf>
    <xf numFmtId="38" fontId="3" fillId="3" borderId="0" xfId="1" applyFont="1" applyFill="1" applyBorder="1" applyAlignment="1">
      <alignment vertical="center"/>
    </xf>
    <xf numFmtId="38" fontId="3" fillId="3" borderId="1" xfId="1" applyFont="1" applyFill="1" applyBorder="1" applyAlignment="1">
      <alignment horizontal="center" vertical="center"/>
    </xf>
    <xf numFmtId="38" fontId="3" fillId="3" borderId="29" xfId="1" applyFont="1" applyFill="1" applyBorder="1" applyAlignment="1">
      <alignment vertical="center"/>
    </xf>
    <xf numFmtId="38" fontId="4" fillId="3" borderId="28" xfId="1" applyFont="1" applyFill="1" applyBorder="1" applyAlignment="1">
      <alignment vertical="center"/>
    </xf>
    <xf numFmtId="38" fontId="4" fillId="3" borderId="29" xfId="1" applyFont="1" applyFill="1" applyBorder="1" applyAlignment="1">
      <alignment vertical="center"/>
    </xf>
    <xf numFmtId="38" fontId="4" fillId="3" borderId="0" xfId="1" applyFont="1" applyFill="1" applyBorder="1" applyAlignment="1">
      <alignment vertical="center"/>
    </xf>
    <xf numFmtId="38" fontId="4" fillId="3" borderId="0" xfId="1" applyFont="1" applyFill="1" applyBorder="1" applyAlignment="1">
      <alignment horizontal="center" vertical="center"/>
    </xf>
    <xf numFmtId="38" fontId="3" fillId="3" borderId="0" xfId="1" applyFont="1" applyFill="1" applyAlignment="1">
      <alignment vertical="center"/>
    </xf>
    <xf numFmtId="38" fontId="13" fillId="3" borderId="0" xfId="1" applyFont="1" applyFill="1" applyBorder="1" applyAlignment="1">
      <alignment vertical="center"/>
    </xf>
    <xf numFmtId="38" fontId="3" fillId="3" borderId="1" xfId="1" applyFont="1" applyFill="1" applyBorder="1" applyAlignment="1">
      <alignment vertical="center"/>
    </xf>
    <xf numFmtId="38" fontId="3" fillId="3" borderId="2" xfId="1" applyFont="1" applyFill="1" applyBorder="1" applyAlignment="1">
      <alignment vertical="center"/>
    </xf>
    <xf numFmtId="38" fontId="3" fillId="3" borderId="4" xfId="1" applyFont="1" applyFill="1" applyBorder="1" applyAlignment="1">
      <alignment horizontal="center" vertical="center"/>
    </xf>
    <xf numFmtId="38" fontId="3" fillId="3" borderId="8" xfId="1" applyFont="1" applyFill="1" applyBorder="1" applyAlignment="1">
      <alignment vertical="center"/>
    </xf>
    <xf numFmtId="38" fontId="3" fillId="3" borderId="9" xfId="1" applyFont="1" applyFill="1" applyBorder="1" applyAlignment="1">
      <alignment horizontal="center" vertical="center"/>
    </xf>
    <xf numFmtId="38" fontId="3" fillId="3" borderId="5" xfId="1" applyFont="1" applyFill="1" applyBorder="1" applyAlignment="1">
      <alignment horizontal="center" vertical="center"/>
    </xf>
    <xf numFmtId="38" fontId="12" fillId="3" borderId="6" xfId="1" applyFont="1" applyFill="1" applyBorder="1" applyAlignment="1">
      <alignment vertical="center"/>
    </xf>
    <xf numFmtId="38" fontId="3" fillId="3" borderId="7" xfId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vertical="center" shrinkToFit="1"/>
    </xf>
    <xf numFmtId="38" fontId="4" fillId="3" borderId="0" xfId="1" applyFont="1" applyFill="1" applyBorder="1" applyAlignment="1">
      <alignment horizontal="right" vertical="center"/>
    </xf>
    <xf numFmtId="38" fontId="12" fillId="3" borderId="10" xfId="1" applyFont="1" applyFill="1" applyBorder="1" applyAlignment="1">
      <alignment vertical="center"/>
    </xf>
    <xf numFmtId="38" fontId="3" fillId="3" borderId="2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horizontal="center" vertical="center" shrinkToFit="1"/>
    </xf>
    <xf numFmtId="38" fontId="3" fillId="3" borderId="30" xfId="1" applyFont="1" applyFill="1" applyBorder="1" applyAlignment="1">
      <alignment vertical="center"/>
    </xf>
    <xf numFmtId="38" fontId="3" fillId="3" borderId="31" xfId="1" applyFont="1" applyFill="1" applyBorder="1" applyAlignment="1">
      <alignment vertical="center"/>
    </xf>
    <xf numFmtId="38" fontId="3" fillId="3" borderId="32" xfId="1" applyFont="1" applyFill="1" applyBorder="1" applyAlignment="1">
      <alignment vertical="center"/>
    </xf>
    <xf numFmtId="38" fontId="3" fillId="3" borderId="3" xfId="1" applyFont="1" applyFill="1" applyBorder="1" applyAlignment="1">
      <alignment horizontal="center" vertical="center"/>
    </xf>
    <xf numFmtId="38" fontId="3" fillId="3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horizontal="center" vertical="center"/>
    </xf>
    <xf numFmtId="38" fontId="3" fillId="3" borderId="3" xfId="1" applyFont="1" applyFill="1" applyBorder="1" applyAlignment="1">
      <alignment horizontal="center" vertical="center"/>
    </xf>
    <xf numFmtId="38" fontId="3" fillId="5" borderId="2" xfId="1" applyFont="1" applyFill="1" applyBorder="1" applyAlignment="1" applyProtection="1">
      <alignment vertical="center"/>
      <protection locked="0"/>
    </xf>
    <xf numFmtId="38" fontId="3" fillId="3" borderId="6" xfId="1" applyFont="1" applyFill="1" applyBorder="1" applyAlignment="1">
      <alignment vertical="center"/>
    </xf>
    <xf numFmtId="58" fontId="3" fillId="3" borderId="0" xfId="1" applyNumberFormat="1" applyFont="1" applyFill="1" applyAlignment="1">
      <alignment vertical="center"/>
    </xf>
    <xf numFmtId="38" fontId="3" fillId="5" borderId="1" xfId="1" applyFont="1" applyFill="1" applyBorder="1" applyAlignment="1" applyProtection="1">
      <alignment horizontal="center" vertical="center"/>
      <protection locked="0"/>
    </xf>
    <xf numFmtId="38" fontId="4" fillId="3" borderId="0" xfId="1" applyFont="1" applyFill="1" applyBorder="1" applyAlignment="1">
      <alignment horizontal="left" vertical="center" wrapText="1"/>
    </xf>
    <xf numFmtId="38" fontId="3" fillId="3" borderId="2" xfId="1" applyFont="1" applyFill="1" applyBorder="1" applyAlignment="1">
      <alignment horizontal="center" vertical="center"/>
    </xf>
    <xf numFmtId="38" fontId="3" fillId="3" borderId="3" xfId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horizontal="left" vertical="center"/>
    </xf>
    <xf numFmtId="38" fontId="3" fillId="3" borderId="1" xfId="1" applyFont="1" applyFill="1" applyBorder="1" applyAlignment="1">
      <alignment horizontal="center" vertical="center"/>
    </xf>
    <xf numFmtId="38" fontId="6" fillId="4" borderId="25" xfId="1" applyFont="1" applyFill="1" applyBorder="1" applyAlignment="1">
      <alignment horizontal="center" vertical="center" wrapText="1"/>
    </xf>
    <xf numFmtId="38" fontId="6" fillId="4" borderId="26" xfId="1" applyFont="1" applyFill="1" applyBorder="1" applyAlignment="1">
      <alignment horizontal="center" vertical="center" wrapText="1"/>
    </xf>
    <xf numFmtId="38" fontId="6" fillId="4" borderId="27" xfId="1" applyFont="1" applyFill="1" applyBorder="1" applyAlignment="1">
      <alignment horizontal="center" vertical="center" wrapText="1"/>
    </xf>
    <xf numFmtId="38" fontId="5" fillId="2" borderId="28" xfId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38" fontId="5" fillId="2" borderId="29" xfId="1" applyFont="1" applyFill="1" applyBorder="1" applyAlignment="1">
      <alignment horizontal="center" vertical="center"/>
    </xf>
    <xf numFmtId="58" fontId="3" fillId="3" borderId="31" xfId="1" applyNumberFormat="1" applyFont="1" applyFill="1" applyBorder="1" applyAlignment="1">
      <alignment horizontal="right" vertical="center"/>
    </xf>
    <xf numFmtId="38" fontId="3" fillId="3" borderId="1" xfId="1" applyFont="1" applyFill="1" applyBorder="1" applyAlignment="1">
      <alignment horizontal="center" vertical="center" shrinkToFit="1"/>
    </xf>
    <xf numFmtId="38" fontId="3" fillId="3" borderId="0" xfId="1" applyFont="1" applyFill="1" applyBorder="1" applyAlignment="1">
      <alignment horizontal="left" vertical="center" wrapText="1"/>
    </xf>
    <xf numFmtId="38" fontId="16" fillId="3" borderId="0" xfId="1" applyFont="1" applyFill="1" applyBorder="1" applyAlignment="1">
      <alignment horizontal="left" vertical="center"/>
    </xf>
    <xf numFmtId="38" fontId="17" fillId="3" borderId="0" xfId="1" applyFont="1" applyFill="1" applyBorder="1" applyAlignment="1">
      <alignment horizontal="left" vertical="center"/>
    </xf>
    <xf numFmtId="38" fontId="3" fillId="3" borderId="0" xfId="1" applyFont="1" applyFill="1" applyBorder="1" applyAlignment="1">
      <alignment horizontal="left" vertical="center"/>
    </xf>
    <xf numFmtId="58" fontId="3" fillId="3" borderId="0" xfId="1" applyNumberFormat="1" applyFont="1" applyFill="1" applyBorder="1" applyAlignment="1">
      <alignment horizontal="right" vertical="center"/>
    </xf>
    <xf numFmtId="38" fontId="3" fillId="3" borderId="8" xfId="1" applyFont="1" applyFill="1" applyBorder="1" applyAlignment="1">
      <alignment horizontal="center" vertical="center"/>
    </xf>
    <xf numFmtId="38" fontId="3" fillId="3" borderId="14" xfId="1" applyFont="1" applyFill="1" applyBorder="1" applyAlignment="1">
      <alignment horizontal="center" vertical="center"/>
    </xf>
    <xf numFmtId="38" fontId="3" fillId="3" borderId="9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FFCC66"/>
      <color rgb="FFFFCC99"/>
      <color rgb="FFFF9966"/>
      <color rgb="FFE2E2E2"/>
      <color rgb="FFDEFFBD"/>
      <color rgb="FFCCFF99"/>
      <color rgb="FF0000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1118989</xdr:colOff>
      <xdr:row>22</xdr:row>
      <xdr:rowOff>81643</xdr:rowOff>
    </xdr:from>
    <xdr:to>
      <xdr:col>7</xdr:col>
      <xdr:colOff>452238</xdr:colOff>
      <xdr:row>23</xdr:row>
      <xdr:rowOff>108857</xdr:rowOff>
    </xdr:to>
    <xdr:sp macro="" textlink="">
      <xdr:nvSpPr>
        <xdr:cNvPr id="2" name="下矢印 1"/>
        <xdr:cNvSpPr/>
      </xdr:nvSpPr>
      <xdr:spPr>
        <a:xfrm>
          <a:off x="2620577" y="4608819"/>
          <a:ext cx="2448485" cy="195303"/>
        </a:xfrm>
        <a:prstGeom prst="downArrow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1118989</xdr:colOff>
      <xdr:row>45</xdr:row>
      <xdr:rowOff>81643</xdr:rowOff>
    </xdr:from>
    <xdr:to>
      <xdr:col>7</xdr:col>
      <xdr:colOff>452238</xdr:colOff>
      <xdr:row>46</xdr:row>
      <xdr:rowOff>108857</xdr:rowOff>
    </xdr:to>
    <xdr:sp macro="" textlink="">
      <xdr:nvSpPr>
        <xdr:cNvPr id="2" name="下矢印 1"/>
        <xdr:cNvSpPr/>
      </xdr:nvSpPr>
      <xdr:spPr>
        <a:xfrm>
          <a:off x="2766814" y="4567918"/>
          <a:ext cx="2438399" cy="198664"/>
        </a:xfrm>
        <a:prstGeom prst="downArrow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view="pageBreakPreview" zoomScaleNormal="70" zoomScaleSheetLayoutView="100" workbookViewId="0">
      <selection activeCell="D17" sqref="D17:E17"/>
    </sheetView>
  </sheetViews>
  <sheetFormatPr defaultRowHeight="13.5" x14ac:dyDescent="0.15"/>
  <cols>
    <col min="1" max="1" width="1.875" style="58" customWidth="1"/>
    <col min="2" max="2" width="3.125" style="58" customWidth="1"/>
    <col min="3" max="4" width="16.625" style="58" customWidth="1"/>
    <col min="5" max="5" width="3.75" style="58" bestFit="1" customWidth="1"/>
    <col min="6" max="6" width="16.625" style="58" customWidth="1"/>
    <col min="7" max="7" width="3.75" style="58" bestFit="1" customWidth="1"/>
    <col min="8" max="8" width="16.625" style="58" customWidth="1"/>
    <col min="9" max="9" width="3.75" style="58" bestFit="1" customWidth="1"/>
    <col min="10" max="10" width="3.125" style="58" customWidth="1"/>
    <col min="11" max="11" width="1.875" style="58" customWidth="1"/>
    <col min="12" max="12" width="9" style="58" customWidth="1"/>
    <col min="13" max="16384" width="9" style="58"/>
  </cols>
  <sheetData>
    <row r="1" spans="1:13" ht="14.25" thickBot="1" x14ac:dyDescent="0.2">
      <c r="A1" s="70"/>
      <c r="B1" s="70"/>
      <c r="C1" s="70"/>
      <c r="D1" s="70"/>
      <c r="E1" s="70"/>
      <c r="F1" s="70"/>
      <c r="G1" s="70"/>
      <c r="H1" s="107">
        <f ca="1">TODAY()</f>
        <v>42927</v>
      </c>
      <c r="I1" s="107"/>
      <c r="J1" s="107"/>
      <c r="K1" s="107"/>
      <c r="L1" s="57"/>
      <c r="M1" s="57"/>
    </row>
    <row r="2" spans="1:13" ht="49.5" customHeight="1" x14ac:dyDescent="0.15">
      <c r="A2" s="101" t="s">
        <v>82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</row>
    <row r="3" spans="1:13" x14ac:dyDescent="0.15">
      <c r="A3" s="104" t="s">
        <v>0</v>
      </c>
      <c r="B3" s="105"/>
      <c r="C3" s="105"/>
      <c r="D3" s="105"/>
      <c r="E3" s="105"/>
      <c r="F3" s="105"/>
      <c r="G3" s="105"/>
      <c r="H3" s="105"/>
      <c r="I3" s="105"/>
      <c r="J3" s="105"/>
      <c r="K3" s="106"/>
    </row>
    <row r="4" spans="1:13" ht="13.5" customHeight="1" x14ac:dyDescent="0.15">
      <c r="A4" s="62"/>
      <c r="B4" s="63"/>
      <c r="C4" s="63"/>
      <c r="D4" s="63"/>
      <c r="E4" s="63"/>
      <c r="F4" s="63"/>
      <c r="G4" s="63"/>
      <c r="H4" s="63"/>
      <c r="I4" s="63"/>
      <c r="J4" s="63"/>
      <c r="K4" s="65"/>
    </row>
    <row r="5" spans="1:13" s="59" customFormat="1" ht="12" customHeight="1" x14ac:dyDescent="0.15">
      <c r="A5" s="66"/>
      <c r="B5" s="96" t="s">
        <v>84</v>
      </c>
      <c r="C5" s="96"/>
      <c r="D5" s="96"/>
      <c r="E5" s="96"/>
      <c r="F5" s="96"/>
      <c r="G5" s="96"/>
      <c r="H5" s="96"/>
      <c r="I5" s="96"/>
      <c r="J5" s="96"/>
      <c r="K5" s="67"/>
    </row>
    <row r="6" spans="1:13" s="59" customFormat="1" ht="12" x14ac:dyDescent="0.15">
      <c r="A6" s="66"/>
      <c r="B6" s="96"/>
      <c r="C6" s="96"/>
      <c r="D6" s="96"/>
      <c r="E6" s="96"/>
      <c r="F6" s="96"/>
      <c r="G6" s="96"/>
      <c r="H6" s="96"/>
      <c r="I6" s="96"/>
      <c r="J6" s="96"/>
      <c r="K6" s="67"/>
    </row>
    <row r="7" spans="1:13" s="59" customFormat="1" ht="7.5" customHeight="1" x14ac:dyDescent="0.15">
      <c r="A7" s="66"/>
      <c r="B7" s="68"/>
      <c r="C7" s="68"/>
      <c r="D7" s="68"/>
      <c r="E7" s="68"/>
      <c r="F7" s="68"/>
      <c r="G7" s="68"/>
      <c r="H7" s="68"/>
      <c r="I7" s="68"/>
      <c r="J7" s="68"/>
      <c r="K7" s="67"/>
    </row>
    <row r="8" spans="1:13" s="59" customFormat="1" ht="12" customHeight="1" x14ac:dyDescent="0.15">
      <c r="A8" s="66"/>
      <c r="B8" s="69" t="s">
        <v>1</v>
      </c>
      <c r="C8" s="99" t="s">
        <v>75</v>
      </c>
      <c r="D8" s="99"/>
      <c r="E8" s="99"/>
      <c r="F8" s="99"/>
      <c r="G8" s="99"/>
      <c r="H8" s="99"/>
      <c r="I8" s="99"/>
      <c r="J8" s="99"/>
      <c r="K8" s="67"/>
    </row>
    <row r="9" spans="1:13" s="59" customFormat="1" ht="12.75" customHeight="1" x14ac:dyDescent="0.15">
      <c r="A9" s="66"/>
      <c r="B9" s="68"/>
      <c r="C9" s="99" t="s">
        <v>76</v>
      </c>
      <c r="D9" s="99"/>
      <c r="E9" s="99"/>
      <c r="F9" s="99"/>
      <c r="G9" s="99"/>
      <c r="H9" s="99"/>
      <c r="I9" s="99"/>
      <c r="J9" s="99"/>
      <c r="K9" s="67"/>
    </row>
    <row r="10" spans="1:13" s="59" customFormat="1" ht="12.75" customHeight="1" x14ac:dyDescent="0.15">
      <c r="A10" s="66"/>
      <c r="B10" s="68"/>
      <c r="C10" s="96" t="s">
        <v>77</v>
      </c>
      <c r="D10" s="96"/>
      <c r="E10" s="96"/>
      <c r="F10" s="96"/>
      <c r="G10" s="96"/>
      <c r="H10" s="96"/>
      <c r="I10" s="96"/>
      <c r="J10" s="96"/>
      <c r="K10" s="67"/>
    </row>
    <row r="11" spans="1:13" s="59" customFormat="1" ht="6" customHeight="1" x14ac:dyDescent="0.15">
      <c r="A11" s="66"/>
      <c r="B11" s="68"/>
      <c r="C11" s="68"/>
      <c r="D11" s="68"/>
      <c r="E11" s="68"/>
      <c r="F11" s="68"/>
      <c r="G11" s="68"/>
      <c r="H11" s="68"/>
      <c r="I11" s="68"/>
      <c r="J11" s="68"/>
      <c r="K11" s="67"/>
    </row>
    <row r="12" spans="1:13" s="59" customFormat="1" ht="13.5" customHeight="1" x14ac:dyDescent="0.15">
      <c r="A12" s="66"/>
      <c r="B12" s="69" t="s">
        <v>2</v>
      </c>
      <c r="C12" s="96" t="s">
        <v>85</v>
      </c>
      <c r="D12" s="96"/>
      <c r="E12" s="96"/>
      <c r="F12" s="96"/>
      <c r="G12" s="96"/>
      <c r="H12" s="96"/>
      <c r="I12" s="96"/>
      <c r="J12" s="96"/>
      <c r="K12" s="67"/>
    </row>
    <row r="13" spans="1:13" s="59" customFormat="1" ht="12" x14ac:dyDescent="0.15">
      <c r="A13" s="66"/>
      <c r="B13" s="68"/>
      <c r="C13" s="99" t="s">
        <v>42</v>
      </c>
      <c r="D13" s="99"/>
      <c r="E13" s="99"/>
      <c r="F13" s="99"/>
      <c r="G13" s="99"/>
      <c r="H13" s="99"/>
      <c r="I13" s="99"/>
      <c r="J13" s="99"/>
      <c r="K13" s="67"/>
    </row>
    <row r="14" spans="1:13" s="59" customFormat="1" ht="12" x14ac:dyDescent="0.15">
      <c r="A14" s="66"/>
      <c r="B14" s="68"/>
      <c r="C14" s="99" t="s">
        <v>43</v>
      </c>
      <c r="D14" s="99"/>
      <c r="E14" s="99"/>
      <c r="F14" s="99"/>
      <c r="G14" s="99"/>
      <c r="H14" s="99"/>
      <c r="I14" s="99"/>
      <c r="J14" s="99"/>
      <c r="K14" s="67"/>
    </row>
    <row r="15" spans="1:13" x14ac:dyDescent="0.15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5"/>
    </row>
    <row r="16" spans="1:13" ht="19.5" customHeight="1" x14ac:dyDescent="0.15">
      <c r="A16" s="62"/>
      <c r="B16" s="63"/>
      <c r="C16" s="64"/>
      <c r="D16" s="100" t="s">
        <v>21</v>
      </c>
      <c r="E16" s="100"/>
      <c r="F16" s="97" t="s">
        <v>29</v>
      </c>
      <c r="G16" s="98"/>
      <c r="H16" s="97" t="s">
        <v>30</v>
      </c>
      <c r="I16" s="98"/>
      <c r="J16" s="63"/>
      <c r="K16" s="65"/>
    </row>
    <row r="17" spans="1:11" ht="19.5" customHeight="1" x14ac:dyDescent="0.15">
      <c r="A17" s="62"/>
      <c r="B17" s="63"/>
      <c r="C17" s="64" t="s">
        <v>14</v>
      </c>
      <c r="D17" s="95" t="s">
        <v>16</v>
      </c>
      <c r="E17" s="95"/>
      <c r="F17" s="92"/>
      <c r="G17" s="61" t="s">
        <v>15</v>
      </c>
      <c r="H17" s="92"/>
      <c r="I17" s="61" t="s">
        <v>15</v>
      </c>
      <c r="J17" s="63"/>
      <c r="K17" s="65"/>
    </row>
    <row r="18" spans="1:11" ht="19.5" customHeight="1" x14ac:dyDescent="0.15">
      <c r="A18" s="62"/>
      <c r="B18" s="63"/>
      <c r="C18" s="64" t="s">
        <v>9</v>
      </c>
      <c r="D18" s="95" t="s">
        <v>16</v>
      </c>
      <c r="E18" s="95"/>
      <c r="F18" s="92"/>
      <c r="G18" s="61" t="s">
        <v>15</v>
      </c>
      <c r="H18" s="92"/>
      <c r="I18" s="61" t="s">
        <v>15</v>
      </c>
      <c r="J18" s="63"/>
      <c r="K18" s="65"/>
    </row>
    <row r="19" spans="1:11" ht="19.5" customHeight="1" x14ac:dyDescent="0.15">
      <c r="A19" s="62"/>
      <c r="B19" s="63"/>
      <c r="C19" s="64" t="s">
        <v>10</v>
      </c>
      <c r="D19" s="95" t="s">
        <v>16</v>
      </c>
      <c r="E19" s="95"/>
      <c r="F19" s="92"/>
      <c r="G19" s="61" t="s">
        <v>15</v>
      </c>
      <c r="H19" s="92"/>
      <c r="I19" s="61" t="s">
        <v>15</v>
      </c>
      <c r="J19" s="63"/>
      <c r="K19" s="65"/>
    </row>
    <row r="20" spans="1:11" ht="19.5" customHeight="1" x14ac:dyDescent="0.15">
      <c r="A20" s="62"/>
      <c r="B20" s="63"/>
      <c r="C20" s="64" t="s">
        <v>11</v>
      </c>
      <c r="D20" s="95" t="s">
        <v>16</v>
      </c>
      <c r="E20" s="95"/>
      <c r="F20" s="92"/>
      <c r="G20" s="61" t="s">
        <v>15</v>
      </c>
      <c r="H20" s="92"/>
      <c r="I20" s="61" t="s">
        <v>15</v>
      </c>
      <c r="J20" s="63"/>
      <c r="K20" s="65"/>
    </row>
    <row r="21" spans="1:11" ht="19.5" customHeight="1" x14ac:dyDescent="0.15">
      <c r="A21" s="62"/>
      <c r="B21" s="63"/>
      <c r="C21" s="64" t="s">
        <v>12</v>
      </c>
      <c r="D21" s="95" t="s">
        <v>16</v>
      </c>
      <c r="E21" s="95"/>
      <c r="F21" s="92"/>
      <c r="G21" s="61" t="s">
        <v>15</v>
      </c>
      <c r="H21" s="92"/>
      <c r="I21" s="61" t="s">
        <v>15</v>
      </c>
      <c r="J21" s="63"/>
      <c r="K21" s="65"/>
    </row>
    <row r="22" spans="1:11" ht="19.5" customHeight="1" x14ac:dyDescent="0.15">
      <c r="A22" s="62"/>
      <c r="B22" s="63"/>
      <c r="C22" s="64" t="s">
        <v>13</v>
      </c>
      <c r="D22" s="95" t="s">
        <v>16</v>
      </c>
      <c r="E22" s="95"/>
      <c r="F22" s="92"/>
      <c r="G22" s="61" t="s">
        <v>15</v>
      </c>
      <c r="H22" s="92"/>
      <c r="I22" s="61" t="s">
        <v>15</v>
      </c>
      <c r="J22" s="63"/>
      <c r="K22" s="65"/>
    </row>
    <row r="23" spans="1:11" x14ac:dyDescent="0.15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5"/>
    </row>
    <row r="24" spans="1:11" x14ac:dyDescent="0.15">
      <c r="A24" s="62"/>
      <c r="B24" s="63"/>
      <c r="C24" s="71" t="str">
        <f>元データ!G1</f>
        <v/>
      </c>
      <c r="D24" s="63"/>
      <c r="E24" s="63"/>
      <c r="F24" s="63"/>
      <c r="G24" s="63"/>
      <c r="H24" s="63"/>
      <c r="I24" s="63"/>
      <c r="J24" s="63"/>
      <c r="K24" s="65"/>
    </row>
    <row r="25" spans="1:11" ht="18.75" customHeight="1" x14ac:dyDescent="0.15">
      <c r="A25" s="62"/>
      <c r="B25" s="63"/>
      <c r="C25" s="72"/>
      <c r="D25" s="97" t="s">
        <v>22</v>
      </c>
      <c r="E25" s="98"/>
      <c r="F25" s="97" t="s">
        <v>23</v>
      </c>
      <c r="G25" s="98"/>
      <c r="H25" s="97" t="s">
        <v>24</v>
      </c>
      <c r="I25" s="98"/>
      <c r="J25" s="63"/>
      <c r="K25" s="65"/>
    </row>
    <row r="26" spans="1:11" ht="18.75" customHeight="1" x14ac:dyDescent="0.15">
      <c r="A26" s="62"/>
      <c r="B26" s="63"/>
      <c r="C26" s="64" t="s">
        <v>26</v>
      </c>
      <c r="D26" s="73">
        <f>元データ!B3</f>
        <v>0</v>
      </c>
      <c r="E26" s="61" t="s">
        <v>15</v>
      </c>
      <c r="F26" s="73">
        <f>元データ!C3</f>
        <v>0</v>
      </c>
      <c r="G26" s="61" t="s">
        <v>15</v>
      </c>
      <c r="H26" s="73">
        <f>元データ!D3</f>
        <v>0</v>
      </c>
      <c r="I26" s="61" t="s">
        <v>15</v>
      </c>
      <c r="J26" s="63"/>
      <c r="K26" s="65"/>
    </row>
    <row r="27" spans="1:11" ht="18.75" customHeight="1" x14ac:dyDescent="0.15">
      <c r="A27" s="62"/>
      <c r="B27" s="63"/>
      <c r="C27" s="64" t="s">
        <v>27</v>
      </c>
      <c r="D27" s="73">
        <f>元データ!B4</f>
        <v>0</v>
      </c>
      <c r="E27" s="61" t="s">
        <v>15</v>
      </c>
      <c r="F27" s="73">
        <f>元データ!C4</f>
        <v>0</v>
      </c>
      <c r="G27" s="61" t="s">
        <v>15</v>
      </c>
      <c r="H27" s="73">
        <f>元データ!D4</f>
        <v>0</v>
      </c>
      <c r="I27" s="61" t="s">
        <v>15</v>
      </c>
      <c r="J27" s="63"/>
      <c r="K27" s="65"/>
    </row>
    <row r="28" spans="1:11" ht="18.75" customHeight="1" x14ac:dyDescent="0.15">
      <c r="A28" s="62"/>
      <c r="B28" s="63"/>
      <c r="C28" s="64" t="s">
        <v>28</v>
      </c>
      <c r="D28" s="73">
        <f>IF(C24="●7割軽減を適用しています",元データ!B5*0.3,IF(C24="●5割軽減を適用しています",元データ!B5*0.5,IF(C24="●2割軽減を適用しています",元データ!B5*0.8,元データ!B5)))</f>
        <v>0</v>
      </c>
      <c r="E28" s="61" t="s">
        <v>15</v>
      </c>
      <c r="F28" s="73">
        <f>IF(C24="●7割軽減を適用しています",元データ!C5*0.3,IF(C24="●5割軽減を適用しています",元データ!C5*0.5,IF(C24="●2割軽減を適用しています",元データ!C5*0.8,元データ!C5)))</f>
        <v>0</v>
      </c>
      <c r="G28" s="61" t="s">
        <v>15</v>
      </c>
      <c r="H28" s="73">
        <f>IF(C24="●7割軽減を適用しています",元データ!D5*0.3,IF(C24="●5割軽減を適用しています",元データ!D5*0.5,IF(C24="●2割軽減を適用しています",元データ!D5*0.8,元データ!D5)))</f>
        <v>0</v>
      </c>
      <c r="I28" s="61" t="s">
        <v>15</v>
      </c>
      <c r="J28" s="63"/>
      <c r="K28" s="65"/>
    </row>
    <row r="29" spans="1:11" ht="18.75" customHeight="1" thickBot="1" x14ac:dyDescent="0.2">
      <c r="A29" s="62"/>
      <c r="B29" s="63"/>
      <c r="C29" s="74" t="s">
        <v>35</v>
      </c>
      <c r="D29" s="75">
        <f>IF(C24="●7割軽減を適用しています",元データ!B6*0.3,IF(C24="●5割軽減を適用しています",元データ!B6*0.5,IF(C24="●2割軽減を適用しています",元データ!B6*0.8,元データ!B6)))</f>
        <v>0</v>
      </c>
      <c r="E29" s="76" t="s">
        <v>15</v>
      </c>
      <c r="F29" s="75">
        <f>IF(C24="●7割軽減を適用しています",元データ!C6*0.3,IF(C24="●5割軽減を適用しています",元データ!C6*0.5,IF(C24="●2割軽減を適用しています",元データ!C6*0.8,元データ!C6)))</f>
        <v>0</v>
      </c>
      <c r="G29" s="76" t="s">
        <v>15</v>
      </c>
      <c r="H29" s="75">
        <f>IF(C24="●7割軽減を適用しています",元データ!D6*0.3,IF(C24="●5割軽減を適用しています",元データ!D6*0.5,IF(C24="●2割軽減を適用しています",元データ!D6*0.8,元データ!D6)))</f>
        <v>0</v>
      </c>
      <c r="I29" s="76" t="s">
        <v>15</v>
      </c>
      <c r="J29" s="63"/>
      <c r="K29" s="65"/>
    </row>
    <row r="30" spans="1:11" ht="18.75" customHeight="1" thickTop="1" x14ac:dyDescent="0.15">
      <c r="A30" s="62"/>
      <c r="B30" s="63"/>
      <c r="C30" s="77" t="s">
        <v>25</v>
      </c>
      <c r="D30" s="78">
        <f>MIN(SUM(D26:D29),選択肢!D7)</f>
        <v>0</v>
      </c>
      <c r="E30" s="79" t="s">
        <v>15</v>
      </c>
      <c r="F30" s="78">
        <f>MIN(SUM(F26:F29),選択肢!E7)</f>
        <v>0</v>
      </c>
      <c r="G30" s="79" t="s">
        <v>15</v>
      </c>
      <c r="H30" s="78">
        <f>MIN(SUM(H26:H29),選択肢!F7)</f>
        <v>0</v>
      </c>
      <c r="I30" s="79" t="s">
        <v>15</v>
      </c>
      <c r="J30" s="63"/>
      <c r="K30" s="65"/>
    </row>
    <row r="31" spans="1:11" x14ac:dyDescent="0.15">
      <c r="A31" s="62"/>
      <c r="B31" s="63"/>
      <c r="C31" s="80" t="s">
        <v>70</v>
      </c>
      <c r="D31" s="81" t="str">
        <f>"（"&amp;TEXT(選択肢!D7,"#,##0")</f>
        <v>（540,000</v>
      </c>
      <c r="E31" s="69" t="s">
        <v>41</v>
      </c>
      <c r="F31" s="81" t="str">
        <f>"（"&amp;TEXT(選択肢!E7,"#,##0")</f>
        <v>（190,000</v>
      </c>
      <c r="G31" s="69" t="s">
        <v>41</v>
      </c>
      <c r="H31" s="81" t="str">
        <f>"（"&amp;TEXT(選択肢!F7,"#,##0")</f>
        <v>（160,000</v>
      </c>
      <c r="I31" s="69" t="s">
        <v>41</v>
      </c>
      <c r="J31" s="63"/>
      <c r="K31" s="65"/>
    </row>
    <row r="32" spans="1:11" x14ac:dyDescent="0.15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5"/>
    </row>
    <row r="33" spans="1:11" ht="20.25" customHeight="1" x14ac:dyDescent="0.15">
      <c r="A33" s="62"/>
      <c r="B33" s="63"/>
      <c r="C33" s="63"/>
      <c r="D33" s="63"/>
      <c r="E33" s="100" t="s">
        <v>32</v>
      </c>
      <c r="F33" s="100"/>
      <c r="G33" s="73"/>
      <c r="H33" s="82">
        <f>ROUNDDOWN(SUM(D30,F30,H30),-2)</f>
        <v>0</v>
      </c>
      <c r="I33" s="61" t="s">
        <v>15</v>
      </c>
      <c r="J33" s="63"/>
      <c r="K33" s="65"/>
    </row>
    <row r="34" spans="1:11" ht="20.25" customHeight="1" x14ac:dyDescent="0.15">
      <c r="A34" s="62"/>
      <c r="B34" s="63"/>
      <c r="C34" s="63"/>
      <c r="D34" s="63"/>
      <c r="E34" s="108" t="s">
        <v>69</v>
      </c>
      <c r="F34" s="108"/>
      <c r="G34" s="83" t="s">
        <v>44</v>
      </c>
      <c r="H34" s="82">
        <f>ROUNDDOWN(H33/8,0)</f>
        <v>0</v>
      </c>
      <c r="I34" s="61" t="s">
        <v>15</v>
      </c>
      <c r="J34" s="63"/>
      <c r="K34" s="65"/>
    </row>
    <row r="35" spans="1:11" ht="20.25" customHeight="1" x14ac:dyDescent="0.15">
      <c r="A35" s="62"/>
      <c r="B35" s="63"/>
      <c r="C35" s="63"/>
      <c r="D35" s="63"/>
      <c r="E35" s="108" t="s">
        <v>31</v>
      </c>
      <c r="F35" s="108"/>
      <c r="G35" s="84" t="s">
        <v>44</v>
      </c>
      <c r="H35" s="82">
        <f>ROUNDDOWN(H33/12,0)</f>
        <v>0</v>
      </c>
      <c r="I35" s="61" t="s">
        <v>15</v>
      </c>
      <c r="J35" s="63"/>
      <c r="K35" s="65"/>
    </row>
    <row r="36" spans="1:11" x14ac:dyDescent="0.15">
      <c r="A36" s="62"/>
      <c r="B36" s="63"/>
      <c r="C36" s="63"/>
      <c r="D36" s="63"/>
      <c r="E36" s="63"/>
      <c r="F36" s="63"/>
      <c r="G36" s="63"/>
      <c r="H36" s="63"/>
      <c r="I36" s="63"/>
      <c r="J36" s="63"/>
      <c r="K36" s="65"/>
    </row>
    <row r="37" spans="1:11" x14ac:dyDescent="0.15">
      <c r="A37" s="62"/>
      <c r="B37" s="63" t="s">
        <v>37</v>
      </c>
      <c r="C37" s="63"/>
      <c r="D37" s="63"/>
      <c r="E37" s="63"/>
      <c r="F37" s="63"/>
      <c r="G37" s="63"/>
      <c r="H37" s="63"/>
      <c r="I37" s="63"/>
      <c r="J37" s="63"/>
      <c r="K37" s="65"/>
    </row>
    <row r="38" spans="1:11" ht="13.5" customHeight="1" x14ac:dyDescent="0.15">
      <c r="A38" s="62"/>
      <c r="B38" s="111" t="s">
        <v>66</v>
      </c>
      <c r="C38" s="111"/>
      <c r="D38" s="111"/>
      <c r="E38" s="111"/>
      <c r="F38" s="111"/>
      <c r="G38" s="111"/>
      <c r="H38" s="111"/>
      <c r="I38" s="111"/>
      <c r="J38" s="111"/>
      <c r="K38" s="65"/>
    </row>
    <row r="39" spans="1:11" ht="6.75" customHeight="1" x14ac:dyDescent="0.15">
      <c r="A39" s="62"/>
      <c r="B39" s="63"/>
      <c r="C39" s="63"/>
      <c r="D39" s="63"/>
      <c r="E39" s="63"/>
      <c r="F39" s="63"/>
      <c r="G39" s="63"/>
      <c r="H39" s="63"/>
      <c r="I39" s="63"/>
      <c r="J39" s="63"/>
      <c r="K39" s="65"/>
    </row>
    <row r="40" spans="1:11" x14ac:dyDescent="0.15">
      <c r="A40" s="62"/>
      <c r="B40" s="110" t="s">
        <v>67</v>
      </c>
      <c r="C40" s="110"/>
      <c r="D40" s="110"/>
      <c r="E40" s="110"/>
      <c r="F40" s="110"/>
      <c r="G40" s="110"/>
      <c r="H40" s="110"/>
      <c r="I40" s="110"/>
      <c r="J40" s="110"/>
      <c r="K40" s="65"/>
    </row>
    <row r="41" spans="1:11" ht="28.5" customHeight="1" x14ac:dyDescent="0.15">
      <c r="A41" s="62"/>
      <c r="B41" s="63"/>
      <c r="C41" s="109" t="s">
        <v>87</v>
      </c>
      <c r="D41" s="109"/>
      <c r="E41" s="109"/>
      <c r="F41" s="109"/>
      <c r="G41" s="109"/>
      <c r="H41" s="109"/>
      <c r="I41" s="109"/>
      <c r="J41" s="109"/>
      <c r="K41" s="65"/>
    </row>
    <row r="42" spans="1:11" ht="13.5" customHeight="1" x14ac:dyDescent="0.15">
      <c r="A42" s="62"/>
      <c r="B42" s="63"/>
      <c r="C42" s="109" t="s">
        <v>40</v>
      </c>
      <c r="D42" s="109"/>
      <c r="E42" s="109"/>
      <c r="F42" s="109"/>
      <c r="G42" s="109"/>
      <c r="H42" s="109"/>
      <c r="I42" s="109"/>
      <c r="J42" s="109"/>
      <c r="K42" s="65"/>
    </row>
    <row r="43" spans="1:11" x14ac:dyDescent="0.15">
      <c r="A43" s="62"/>
      <c r="B43" s="63"/>
      <c r="C43" s="112" t="s">
        <v>38</v>
      </c>
      <c r="D43" s="112"/>
      <c r="E43" s="112"/>
      <c r="F43" s="112"/>
      <c r="G43" s="112"/>
      <c r="H43" s="112"/>
      <c r="I43" s="112"/>
      <c r="J43" s="112"/>
      <c r="K43" s="65"/>
    </row>
    <row r="44" spans="1:11" ht="7.5" customHeight="1" x14ac:dyDescent="0.15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5"/>
    </row>
    <row r="45" spans="1:11" x14ac:dyDescent="0.15">
      <c r="A45" s="62"/>
      <c r="B45" s="110" t="s">
        <v>68</v>
      </c>
      <c r="C45" s="110"/>
      <c r="D45" s="110"/>
      <c r="E45" s="110"/>
      <c r="F45" s="110"/>
      <c r="G45" s="110"/>
      <c r="H45" s="110"/>
      <c r="I45" s="110"/>
      <c r="J45" s="110"/>
      <c r="K45" s="65"/>
    </row>
    <row r="46" spans="1:11" x14ac:dyDescent="0.15">
      <c r="A46" s="62"/>
      <c r="B46" s="63"/>
      <c r="C46" s="112" t="s">
        <v>39</v>
      </c>
      <c r="D46" s="112"/>
      <c r="E46" s="112"/>
      <c r="F46" s="112"/>
      <c r="G46" s="112"/>
      <c r="H46" s="112"/>
      <c r="I46" s="112"/>
      <c r="J46" s="112"/>
      <c r="K46" s="65"/>
    </row>
    <row r="47" spans="1:11" ht="38.25" customHeight="1" x14ac:dyDescent="0.15">
      <c r="A47" s="62"/>
      <c r="B47" s="63"/>
      <c r="C47" s="109" t="s">
        <v>73</v>
      </c>
      <c r="D47" s="109"/>
      <c r="E47" s="109"/>
      <c r="F47" s="109"/>
      <c r="G47" s="109"/>
      <c r="H47" s="109"/>
      <c r="I47" s="109"/>
      <c r="J47" s="109"/>
      <c r="K47" s="65"/>
    </row>
    <row r="48" spans="1:11" ht="7.5" customHeight="1" x14ac:dyDescent="0.15">
      <c r="A48" s="62"/>
      <c r="B48" s="63"/>
      <c r="C48" s="63"/>
      <c r="D48" s="63"/>
      <c r="E48" s="63"/>
      <c r="F48" s="63"/>
      <c r="G48" s="63"/>
      <c r="H48" s="63"/>
      <c r="I48" s="63"/>
      <c r="J48" s="63"/>
      <c r="K48" s="65"/>
    </row>
    <row r="49" spans="1:11" ht="13.5" customHeight="1" x14ac:dyDescent="0.15">
      <c r="A49" s="62"/>
      <c r="B49" s="110" t="s">
        <v>71</v>
      </c>
      <c r="C49" s="110"/>
      <c r="D49" s="110"/>
      <c r="E49" s="110"/>
      <c r="F49" s="110"/>
      <c r="G49" s="110"/>
      <c r="H49" s="110"/>
      <c r="I49" s="110"/>
      <c r="J49" s="110"/>
      <c r="K49" s="65"/>
    </row>
    <row r="50" spans="1:11" ht="13.5" customHeight="1" x14ac:dyDescent="0.15">
      <c r="A50" s="62"/>
      <c r="B50" s="63"/>
      <c r="C50" s="109" t="s">
        <v>72</v>
      </c>
      <c r="D50" s="109"/>
      <c r="E50" s="109"/>
      <c r="F50" s="109"/>
      <c r="G50" s="109"/>
      <c r="H50" s="109"/>
      <c r="I50" s="109"/>
      <c r="J50" s="109"/>
      <c r="K50" s="65"/>
    </row>
    <row r="51" spans="1:11" x14ac:dyDescent="0.15">
      <c r="A51" s="62"/>
      <c r="B51" s="63"/>
      <c r="C51" s="109"/>
      <c r="D51" s="109"/>
      <c r="E51" s="109"/>
      <c r="F51" s="109"/>
      <c r="G51" s="109"/>
      <c r="H51" s="109"/>
      <c r="I51" s="109"/>
      <c r="J51" s="109"/>
      <c r="K51" s="65"/>
    </row>
    <row r="52" spans="1:11" ht="9" customHeight="1" thickBot="1" x14ac:dyDescent="0.2">
      <c r="A52" s="85"/>
      <c r="B52" s="86"/>
      <c r="C52" s="86"/>
      <c r="D52" s="86"/>
      <c r="E52" s="86"/>
      <c r="F52" s="86"/>
      <c r="G52" s="86"/>
      <c r="H52" s="86"/>
      <c r="I52" s="86"/>
      <c r="J52" s="86"/>
      <c r="K52" s="87"/>
    </row>
  </sheetData>
  <sheetProtection password="C848" sheet="1" objects="1" scenarios="1" selectLockedCells="1"/>
  <mergeCells count="35">
    <mergeCell ref="C50:J51"/>
    <mergeCell ref="B49:J49"/>
    <mergeCell ref="B45:J45"/>
    <mergeCell ref="B40:J40"/>
    <mergeCell ref="B38:J38"/>
    <mergeCell ref="C41:J41"/>
    <mergeCell ref="C42:J42"/>
    <mergeCell ref="C47:J47"/>
    <mergeCell ref="C43:J43"/>
    <mergeCell ref="C46:J46"/>
    <mergeCell ref="H25:I25"/>
    <mergeCell ref="F25:G25"/>
    <mergeCell ref="D25:E25"/>
    <mergeCell ref="E34:F34"/>
    <mergeCell ref="E35:F35"/>
    <mergeCell ref="E33:F33"/>
    <mergeCell ref="A2:K2"/>
    <mergeCell ref="A3:K3"/>
    <mergeCell ref="H1:K1"/>
    <mergeCell ref="C13:J13"/>
    <mergeCell ref="C14:J14"/>
    <mergeCell ref="C10:J10"/>
    <mergeCell ref="D22:E22"/>
    <mergeCell ref="D21:E21"/>
    <mergeCell ref="D20:E20"/>
    <mergeCell ref="D19:E19"/>
    <mergeCell ref="D18:E18"/>
    <mergeCell ref="D17:E17"/>
    <mergeCell ref="B5:J6"/>
    <mergeCell ref="H16:I16"/>
    <mergeCell ref="F16:G16"/>
    <mergeCell ref="C8:J8"/>
    <mergeCell ref="C9:J9"/>
    <mergeCell ref="C12:J12"/>
    <mergeCell ref="D16:E16"/>
  </mergeCells>
  <phoneticPr fontId="2"/>
  <conditionalFormatting sqref="D28">
    <cfRule type="expression" dxfId="11" priority="6">
      <formula>NOT($C$24="")</formula>
    </cfRule>
  </conditionalFormatting>
  <conditionalFormatting sqref="F28">
    <cfRule type="expression" dxfId="10" priority="5">
      <formula>NOT($C$24="")</formula>
    </cfRule>
  </conditionalFormatting>
  <conditionalFormatting sqref="H28">
    <cfRule type="expression" dxfId="9" priority="4">
      <formula>AND(NOT($C$24=""),NOT($H$28=0))</formula>
    </cfRule>
  </conditionalFormatting>
  <conditionalFormatting sqref="D29">
    <cfRule type="expression" dxfId="8" priority="3">
      <formula>NOT($C$24="")</formula>
    </cfRule>
  </conditionalFormatting>
  <conditionalFormatting sqref="F29">
    <cfRule type="expression" dxfId="7" priority="2">
      <formula>NOT($C$24="")</formula>
    </cfRule>
  </conditionalFormatting>
  <conditionalFormatting sqref="H29">
    <cfRule type="expression" dxfId="6" priority="1">
      <formula>AND(NOT($C$24=""),NOT($H$29=0))</formula>
    </cfRule>
  </conditionalFormatting>
  <pageMargins left="0.78740157480314965" right="0.70866141732283472" top="0.74803149606299213" bottom="0.74803149606299213" header="0.31496062992125984" footer="0.31496062992125984"/>
  <pageSetup paperSize="9" scale="98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選択肢!$A$2:$A$6</xm:f>
          </x14:formula1>
          <xm:sqref>D17:E22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view="pageBreakPreview" zoomScale="85" zoomScaleNormal="70" zoomScaleSheetLayoutView="85" workbookViewId="0"/>
  </sheetViews>
  <sheetFormatPr defaultRowHeight="13.5" x14ac:dyDescent="0.15"/>
  <cols>
    <col min="1" max="1" width="1.875" style="58" customWidth="1"/>
    <col min="2" max="2" width="3.125" style="58" customWidth="1"/>
    <col min="3" max="4" width="16.625" style="58" customWidth="1"/>
    <col min="5" max="5" width="3.75" style="58" bestFit="1" customWidth="1"/>
    <col min="6" max="6" width="16.625" style="58" customWidth="1"/>
    <col min="7" max="7" width="3.75" style="58" bestFit="1" customWidth="1"/>
    <col min="8" max="8" width="16.625" style="58" customWidth="1"/>
    <col min="9" max="9" width="3.75" style="58" bestFit="1" customWidth="1"/>
    <col min="10" max="10" width="3.125" style="58" customWidth="1"/>
    <col min="11" max="11" width="9" style="58" customWidth="1"/>
    <col min="12" max="12" width="9" style="58"/>
    <col min="13" max="13" width="4.5" style="58" bestFit="1" customWidth="1"/>
    <col min="14" max="14" width="16.5" style="58" customWidth="1"/>
    <col min="15" max="15" width="4.5" style="58" bestFit="1" customWidth="1"/>
    <col min="16" max="16" width="4.25" style="58" customWidth="1"/>
    <col min="17" max="16384" width="9" style="58"/>
  </cols>
  <sheetData>
    <row r="1" spans="1:16" ht="14.25" thickBot="1" x14ac:dyDescent="0.2">
      <c r="A1" s="70"/>
      <c r="B1" s="70"/>
      <c r="C1" s="70"/>
      <c r="D1" s="70"/>
      <c r="E1" s="70"/>
      <c r="F1" s="70"/>
      <c r="G1" s="70"/>
      <c r="H1" s="70"/>
      <c r="I1" s="70"/>
      <c r="J1" s="70"/>
      <c r="K1" s="94"/>
      <c r="L1" s="94"/>
      <c r="M1" s="113">
        <f ca="1">TODAY()</f>
        <v>42927</v>
      </c>
      <c r="N1" s="113"/>
      <c r="O1" s="113"/>
      <c r="P1" s="113"/>
    </row>
    <row r="2" spans="1:16" ht="49.5" customHeight="1" x14ac:dyDescent="0.15">
      <c r="A2" s="101" t="s">
        <v>83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</row>
    <row r="3" spans="1:16" x14ac:dyDescent="0.15">
      <c r="A3" s="104" t="s">
        <v>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6"/>
    </row>
    <row r="4" spans="1:16" ht="13.5" customHeight="1" x14ac:dyDescent="0.15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5"/>
    </row>
    <row r="5" spans="1:16" ht="19.5" customHeight="1" x14ac:dyDescent="0.15">
      <c r="A5" s="62"/>
      <c r="B5" s="63"/>
      <c r="C5" s="72"/>
      <c r="D5" s="97" t="str">
        <f>元データ!B10</f>
        <v>医　療　分</v>
      </c>
      <c r="E5" s="98"/>
      <c r="F5" s="97" t="str">
        <f>元データ!C10</f>
        <v>後　期　分</v>
      </c>
      <c r="G5" s="98"/>
      <c r="H5" s="97" t="str">
        <f>元データ!D10</f>
        <v>介　護　分</v>
      </c>
      <c r="I5" s="98"/>
      <c r="J5" s="63"/>
      <c r="K5" s="63"/>
      <c r="L5" s="63"/>
      <c r="M5" s="63"/>
      <c r="N5" s="63"/>
      <c r="O5" s="63"/>
      <c r="P5" s="65"/>
    </row>
    <row r="6" spans="1:16" ht="19.5" customHeight="1" x14ac:dyDescent="0.15">
      <c r="A6" s="62"/>
      <c r="B6" s="63"/>
      <c r="C6" s="89" t="str">
        <f>元データ!A11</f>
        <v>所 得 割 額</v>
      </c>
      <c r="D6" s="73">
        <f>元データ!B11</f>
        <v>0</v>
      </c>
      <c r="E6" s="88" t="s">
        <v>15</v>
      </c>
      <c r="F6" s="73">
        <f>元データ!C11</f>
        <v>0</v>
      </c>
      <c r="G6" s="88" t="s">
        <v>15</v>
      </c>
      <c r="H6" s="73">
        <f>元データ!D11</f>
        <v>0</v>
      </c>
      <c r="I6" s="88" t="s">
        <v>15</v>
      </c>
      <c r="J6" s="63"/>
      <c r="K6" s="63"/>
      <c r="L6" s="63"/>
      <c r="M6" s="63"/>
      <c r="N6" s="63"/>
      <c r="O6" s="63"/>
      <c r="P6" s="65"/>
    </row>
    <row r="7" spans="1:16" ht="19.5" customHeight="1" x14ac:dyDescent="0.15">
      <c r="A7" s="62"/>
      <c r="B7" s="63"/>
      <c r="C7" s="89" t="str">
        <f>元データ!A12</f>
        <v>資 産 割 額</v>
      </c>
      <c r="D7" s="73">
        <f>元データ!B12</f>
        <v>0</v>
      </c>
      <c r="E7" s="88" t="s">
        <v>15</v>
      </c>
      <c r="F7" s="73">
        <f>元データ!C12</f>
        <v>0</v>
      </c>
      <c r="G7" s="88" t="s">
        <v>15</v>
      </c>
      <c r="H7" s="73">
        <f>元データ!D12</f>
        <v>0</v>
      </c>
      <c r="I7" s="88" t="s">
        <v>15</v>
      </c>
      <c r="J7" s="63"/>
      <c r="K7" s="63" t="str">
        <f>元データ!A9</f>
        <v>世帯主</v>
      </c>
      <c r="L7" s="63" t="str">
        <f>元データ!B9</f>
        <v>選択してください</v>
      </c>
      <c r="M7" s="63"/>
      <c r="N7" s="63"/>
      <c r="O7" s="63"/>
      <c r="P7" s="65"/>
    </row>
    <row r="8" spans="1:16" ht="19.5" customHeight="1" x14ac:dyDescent="0.15">
      <c r="A8" s="62"/>
      <c r="B8" s="63"/>
      <c r="C8" s="89" t="str">
        <f>元データ!A13</f>
        <v>均 等 割 額</v>
      </c>
      <c r="D8" s="73">
        <f>元データ!B13</f>
        <v>0</v>
      </c>
      <c r="E8" s="88" t="s">
        <v>15</v>
      </c>
      <c r="F8" s="73">
        <f>元データ!C13</f>
        <v>0</v>
      </c>
      <c r="G8" s="88" t="s">
        <v>15</v>
      </c>
      <c r="H8" s="73">
        <f>元データ!D13</f>
        <v>0</v>
      </c>
      <c r="I8" s="88" t="s">
        <v>15</v>
      </c>
      <c r="J8" s="63"/>
      <c r="K8" s="100" t="s">
        <v>32</v>
      </c>
      <c r="L8" s="100"/>
      <c r="M8" s="73"/>
      <c r="N8" s="82">
        <f>ROUNDDOWN(SUM(D10,F10,H10),-2)</f>
        <v>0</v>
      </c>
      <c r="O8" s="91" t="s">
        <v>15</v>
      </c>
      <c r="P8" s="65"/>
    </row>
    <row r="9" spans="1:16" ht="19.5" customHeight="1" thickBot="1" x14ac:dyDescent="0.2">
      <c r="A9" s="62"/>
      <c r="B9" s="63"/>
      <c r="C9" s="74" t="str">
        <f>元データ!A14</f>
        <v>平 等 割 額</v>
      </c>
      <c r="D9" s="114" t="s">
        <v>78</v>
      </c>
      <c r="E9" s="115"/>
      <c r="F9" s="115"/>
      <c r="G9" s="115"/>
      <c r="H9" s="115"/>
      <c r="I9" s="116"/>
      <c r="J9" s="63"/>
      <c r="K9" s="108" t="s">
        <v>69</v>
      </c>
      <c r="L9" s="108"/>
      <c r="M9" s="90" t="s">
        <v>44</v>
      </c>
      <c r="N9" s="82">
        <f>ROUNDDOWN(N8/8,0)</f>
        <v>0</v>
      </c>
      <c r="O9" s="91" t="s">
        <v>15</v>
      </c>
      <c r="P9" s="65"/>
    </row>
    <row r="10" spans="1:16" ht="19.5" customHeight="1" thickTop="1" x14ac:dyDescent="0.15">
      <c r="A10" s="62"/>
      <c r="B10" s="63"/>
      <c r="C10" s="77" t="str">
        <f>元データ!A15</f>
        <v>合　　計</v>
      </c>
      <c r="D10" s="93">
        <f>元データ!B15</f>
        <v>0</v>
      </c>
      <c r="E10" s="79" t="s">
        <v>15</v>
      </c>
      <c r="F10" s="93">
        <f>元データ!C15</f>
        <v>0</v>
      </c>
      <c r="G10" s="79" t="s">
        <v>15</v>
      </c>
      <c r="H10" s="93">
        <f>元データ!D15</f>
        <v>0</v>
      </c>
      <c r="I10" s="79" t="s">
        <v>15</v>
      </c>
      <c r="J10" s="63"/>
      <c r="K10" s="108" t="s">
        <v>31</v>
      </c>
      <c r="L10" s="108"/>
      <c r="M10" s="84" t="s">
        <v>44</v>
      </c>
      <c r="N10" s="82">
        <f>ROUNDDOWN(N8/12,0)</f>
        <v>0</v>
      </c>
      <c r="O10" s="91" t="s">
        <v>15</v>
      </c>
      <c r="P10" s="65"/>
    </row>
    <row r="11" spans="1:16" ht="19.5" customHeight="1" x14ac:dyDescent="0.15">
      <c r="A11" s="62"/>
      <c r="B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5"/>
    </row>
    <row r="12" spans="1:16" ht="19.5" customHeight="1" x14ac:dyDescent="0.15">
      <c r="A12" s="62"/>
      <c r="B12" s="63"/>
      <c r="C12" s="72"/>
      <c r="D12" s="97" t="str">
        <f>元データ!B18</f>
        <v>医　療　分</v>
      </c>
      <c r="E12" s="98"/>
      <c r="F12" s="97" t="str">
        <f>元データ!C18</f>
        <v>後　期　分</v>
      </c>
      <c r="G12" s="98"/>
      <c r="H12" s="97" t="str">
        <f>元データ!D18</f>
        <v>介　護　分</v>
      </c>
      <c r="I12" s="98"/>
      <c r="J12" s="63"/>
      <c r="K12" s="63"/>
      <c r="L12" s="63"/>
      <c r="M12" s="63"/>
      <c r="N12" s="63"/>
      <c r="O12" s="63"/>
      <c r="P12" s="65"/>
    </row>
    <row r="13" spans="1:16" ht="19.5" customHeight="1" x14ac:dyDescent="0.15">
      <c r="A13" s="62"/>
      <c r="B13" s="63"/>
      <c r="C13" s="89" t="str">
        <f>元データ!A19</f>
        <v>所 得 割 額</v>
      </c>
      <c r="D13" s="73">
        <f>元データ!B19</f>
        <v>0</v>
      </c>
      <c r="E13" s="88" t="s">
        <v>15</v>
      </c>
      <c r="F13" s="73">
        <f>元データ!C19</f>
        <v>0</v>
      </c>
      <c r="G13" s="88" t="s">
        <v>15</v>
      </c>
      <c r="H13" s="73">
        <f>元データ!D19</f>
        <v>0</v>
      </c>
      <c r="I13" s="88" t="s">
        <v>15</v>
      </c>
      <c r="J13" s="63"/>
      <c r="K13" s="63"/>
      <c r="L13" s="63"/>
      <c r="M13" s="63"/>
      <c r="N13" s="63"/>
      <c r="O13" s="63"/>
      <c r="P13" s="65"/>
    </row>
    <row r="14" spans="1:16" ht="19.5" customHeight="1" x14ac:dyDescent="0.15">
      <c r="A14" s="62"/>
      <c r="B14" s="63"/>
      <c r="C14" s="89" t="str">
        <f>元データ!A20</f>
        <v>資 産 割 額</v>
      </c>
      <c r="D14" s="73">
        <f>元データ!B20</f>
        <v>0</v>
      </c>
      <c r="E14" s="88" t="s">
        <v>15</v>
      </c>
      <c r="F14" s="73">
        <f>元データ!C20</f>
        <v>0</v>
      </c>
      <c r="G14" s="88" t="s">
        <v>15</v>
      </c>
      <c r="H14" s="73">
        <f>元データ!D20</f>
        <v>0</v>
      </c>
      <c r="I14" s="88" t="s">
        <v>15</v>
      </c>
      <c r="J14" s="63"/>
      <c r="K14" s="63" t="str">
        <f>元データ!A17</f>
        <v>加入者１</v>
      </c>
      <c r="L14" s="63" t="str">
        <f>元データ!B17</f>
        <v>選択してください</v>
      </c>
      <c r="M14" s="63"/>
      <c r="N14" s="63"/>
      <c r="O14" s="63"/>
      <c r="P14" s="65"/>
    </row>
    <row r="15" spans="1:16" ht="19.5" customHeight="1" x14ac:dyDescent="0.15">
      <c r="A15" s="62"/>
      <c r="B15" s="63"/>
      <c r="C15" s="89" t="str">
        <f>元データ!A21</f>
        <v>均 等 割 額</v>
      </c>
      <c r="D15" s="73">
        <f>元データ!B21</f>
        <v>0</v>
      </c>
      <c r="E15" s="88" t="s">
        <v>15</v>
      </c>
      <c r="F15" s="73">
        <f>元データ!C21</f>
        <v>0</v>
      </c>
      <c r="G15" s="88" t="s">
        <v>15</v>
      </c>
      <c r="H15" s="73">
        <f>元データ!D21</f>
        <v>0</v>
      </c>
      <c r="I15" s="88" t="s">
        <v>15</v>
      </c>
      <c r="J15" s="63"/>
      <c r="K15" s="100" t="s">
        <v>32</v>
      </c>
      <c r="L15" s="100"/>
      <c r="M15" s="73"/>
      <c r="N15" s="82">
        <f>ROUNDDOWN(SUM(D17,F17,H17),-2)</f>
        <v>0</v>
      </c>
      <c r="O15" s="91" t="s">
        <v>15</v>
      </c>
      <c r="P15" s="65"/>
    </row>
    <row r="16" spans="1:16" ht="19.5" customHeight="1" thickBot="1" x14ac:dyDescent="0.2">
      <c r="A16" s="62"/>
      <c r="B16" s="63"/>
      <c r="C16" s="74" t="str">
        <f>元データ!A22</f>
        <v>平 等 割 額</v>
      </c>
      <c r="D16" s="114" t="s">
        <v>78</v>
      </c>
      <c r="E16" s="115"/>
      <c r="F16" s="115"/>
      <c r="G16" s="115"/>
      <c r="H16" s="115"/>
      <c r="I16" s="116"/>
      <c r="J16" s="63"/>
      <c r="K16" s="108" t="s">
        <v>69</v>
      </c>
      <c r="L16" s="108"/>
      <c r="M16" s="90" t="s">
        <v>44</v>
      </c>
      <c r="N16" s="82">
        <f>ROUNDDOWN(N15/8,0)</f>
        <v>0</v>
      </c>
      <c r="O16" s="91" t="s">
        <v>15</v>
      </c>
      <c r="P16" s="65"/>
    </row>
    <row r="17" spans="1:16" ht="19.5" customHeight="1" thickTop="1" x14ac:dyDescent="0.15">
      <c r="A17" s="62"/>
      <c r="B17" s="63"/>
      <c r="C17" s="77" t="str">
        <f>元データ!A23</f>
        <v>合　　計</v>
      </c>
      <c r="D17" s="93">
        <f>元データ!B23</f>
        <v>0</v>
      </c>
      <c r="E17" s="79" t="s">
        <v>15</v>
      </c>
      <c r="F17" s="93">
        <f>元データ!C23</f>
        <v>0</v>
      </c>
      <c r="G17" s="79" t="s">
        <v>15</v>
      </c>
      <c r="H17" s="93">
        <f>元データ!D23</f>
        <v>0</v>
      </c>
      <c r="I17" s="79" t="s">
        <v>15</v>
      </c>
      <c r="J17" s="63"/>
      <c r="K17" s="108" t="s">
        <v>31</v>
      </c>
      <c r="L17" s="108"/>
      <c r="M17" s="84" t="s">
        <v>44</v>
      </c>
      <c r="N17" s="82">
        <f>ROUNDDOWN(N15/12,0)</f>
        <v>0</v>
      </c>
      <c r="O17" s="91" t="s">
        <v>15</v>
      </c>
      <c r="P17" s="65"/>
    </row>
    <row r="18" spans="1:16" ht="19.5" customHeight="1" x14ac:dyDescent="0.15">
      <c r="A18" s="62"/>
      <c r="B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5"/>
    </row>
    <row r="19" spans="1:16" ht="19.5" customHeight="1" x14ac:dyDescent="0.15">
      <c r="A19" s="62"/>
      <c r="B19" s="63"/>
      <c r="C19" s="89"/>
      <c r="D19" s="97" t="str">
        <f>元データ!B26</f>
        <v>医　療　分</v>
      </c>
      <c r="E19" s="98"/>
      <c r="F19" s="97" t="str">
        <f>元データ!C26</f>
        <v>後　期　分</v>
      </c>
      <c r="G19" s="98"/>
      <c r="H19" s="97" t="str">
        <f>元データ!D26</f>
        <v>介　護　分</v>
      </c>
      <c r="I19" s="98"/>
      <c r="J19" s="63"/>
      <c r="K19" s="63"/>
      <c r="L19" s="63"/>
      <c r="M19" s="63"/>
      <c r="N19" s="63"/>
      <c r="O19" s="63"/>
      <c r="P19" s="65"/>
    </row>
    <row r="20" spans="1:16" ht="19.5" customHeight="1" x14ac:dyDescent="0.15">
      <c r="A20" s="62"/>
      <c r="B20" s="63"/>
      <c r="C20" s="89" t="str">
        <f>元データ!A27</f>
        <v>所 得 割 額</v>
      </c>
      <c r="D20" s="73">
        <f>元データ!B27</f>
        <v>0</v>
      </c>
      <c r="E20" s="88" t="s">
        <v>15</v>
      </c>
      <c r="F20" s="73">
        <f>元データ!C27</f>
        <v>0</v>
      </c>
      <c r="G20" s="88" t="s">
        <v>15</v>
      </c>
      <c r="H20" s="73">
        <f>元データ!D27</f>
        <v>0</v>
      </c>
      <c r="I20" s="88" t="s">
        <v>15</v>
      </c>
      <c r="J20" s="63"/>
      <c r="K20" s="63"/>
      <c r="L20" s="63"/>
      <c r="M20" s="63"/>
      <c r="N20" s="63"/>
      <c r="O20" s="63"/>
      <c r="P20" s="65"/>
    </row>
    <row r="21" spans="1:16" ht="19.5" customHeight="1" x14ac:dyDescent="0.15">
      <c r="A21" s="62"/>
      <c r="B21" s="63"/>
      <c r="C21" s="89" t="str">
        <f>元データ!A28</f>
        <v>資 産 割 額</v>
      </c>
      <c r="D21" s="73">
        <f>元データ!B28</f>
        <v>0</v>
      </c>
      <c r="E21" s="88" t="s">
        <v>15</v>
      </c>
      <c r="F21" s="73">
        <f>元データ!C28</f>
        <v>0</v>
      </c>
      <c r="G21" s="88" t="s">
        <v>15</v>
      </c>
      <c r="H21" s="73">
        <f>元データ!D28</f>
        <v>0</v>
      </c>
      <c r="I21" s="88" t="s">
        <v>15</v>
      </c>
      <c r="J21" s="63"/>
      <c r="K21" s="63" t="str">
        <f>元データ!A25</f>
        <v>加入者２</v>
      </c>
      <c r="L21" s="63" t="str">
        <f>元データ!B25</f>
        <v>選択してください</v>
      </c>
      <c r="M21" s="63"/>
      <c r="N21" s="63"/>
      <c r="O21" s="63"/>
      <c r="P21" s="65"/>
    </row>
    <row r="22" spans="1:16" ht="19.5" customHeight="1" x14ac:dyDescent="0.15">
      <c r="A22" s="62"/>
      <c r="B22" s="63"/>
      <c r="C22" s="89" t="str">
        <f>元データ!A29</f>
        <v>均 等 割 額</v>
      </c>
      <c r="D22" s="73">
        <f>元データ!B29</f>
        <v>0</v>
      </c>
      <c r="E22" s="88" t="s">
        <v>15</v>
      </c>
      <c r="F22" s="73">
        <f>元データ!C29</f>
        <v>0</v>
      </c>
      <c r="G22" s="88" t="s">
        <v>15</v>
      </c>
      <c r="H22" s="73">
        <f>元データ!D29</f>
        <v>0</v>
      </c>
      <c r="I22" s="88" t="s">
        <v>15</v>
      </c>
      <c r="J22" s="63"/>
      <c r="K22" s="100" t="s">
        <v>32</v>
      </c>
      <c r="L22" s="100"/>
      <c r="M22" s="73"/>
      <c r="N22" s="82">
        <f>ROUNDDOWN(SUM(D24,F24,H24),-2)</f>
        <v>0</v>
      </c>
      <c r="O22" s="91" t="s">
        <v>15</v>
      </c>
      <c r="P22" s="65"/>
    </row>
    <row r="23" spans="1:16" ht="19.5" customHeight="1" thickBot="1" x14ac:dyDescent="0.2">
      <c r="A23" s="62"/>
      <c r="B23" s="63"/>
      <c r="C23" s="74" t="str">
        <f>元データ!A30</f>
        <v>平 等 割 額</v>
      </c>
      <c r="D23" s="114" t="s">
        <v>78</v>
      </c>
      <c r="E23" s="115"/>
      <c r="F23" s="115"/>
      <c r="G23" s="115"/>
      <c r="H23" s="115"/>
      <c r="I23" s="116"/>
      <c r="J23" s="63"/>
      <c r="K23" s="108" t="s">
        <v>69</v>
      </c>
      <c r="L23" s="108"/>
      <c r="M23" s="90" t="s">
        <v>44</v>
      </c>
      <c r="N23" s="82">
        <f>ROUNDDOWN(N22/8,0)</f>
        <v>0</v>
      </c>
      <c r="O23" s="91" t="s">
        <v>15</v>
      </c>
      <c r="P23" s="65"/>
    </row>
    <row r="24" spans="1:16" ht="19.5" customHeight="1" thickTop="1" x14ac:dyDescent="0.15">
      <c r="A24" s="62"/>
      <c r="B24" s="63"/>
      <c r="C24" s="77" t="str">
        <f>元データ!A31</f>
        <v>合　　計</v>
      </c>
      <c r="D24" s="93">
        <f>元データ!B31</f>
        <v>0</v>
      </c>
      <c r="E24" s="79" t="s">
        <v>15</v>
      </c>
      <c r="F24" s="93">
        <f>元データ!C31</f>
        <v>0</v>
      </c>
      <c r="G24" s="79" t="s">
        <v>15</v>
      </c>
      <c r="H24" s="93">
        <f>元データ!D31</f>
        <v>0</v>
      </c>
      <c r="I24" s="79" t="s">
        <v>15</v>
      </c>
      <c r="J24" s="63"/>
      <c r="K24" s="108" t="s">
        <v>31</v>
      </c>
      <c r="L24" s="108"/>
      <c r="M24" s="84" t="s">
        <v>44</v>
      </c>
      <c r="N24" s="82">
        <f>ROUNDDOWN(N22/12,0)</f>
        <v>0</v>
      </c>
      <c r="O24" s="91" t="s">
        <v>15</v>
      </c>
      <c r="P24" s="65"/>
    </row>
    <row r="25" spans="1:16" ht="19.5" customHeight="1" x14ac:dyDescent="0.15">
      <c r="A25" s="62"/>
      <c r="B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5"/>
    </row>
    <row r="26" spans="1:16" ht="19.5" customHeight="1" x14ac:dyDescent="0.15">
      <c r="A26" s="62"/>
      <c r="B26" s="63"/>
      <c r="C26" s="72"/>
      <c r="D26" s="97" t="str">
        <f>元データ!B34</f>
        <v>医　療　分</v>
      </c>
      <c r="E26" s="98"/>
      <c r="F26" s="97" t="str">
        <f>元データ!C34</f>
        <v>後　期　分</v>
      </c>
      <c r="G26" s="98"/>
      <c r="H26" s="97" t="str">
        <f>元データ!D34</f>
        <v>介　護　分</v>
      </c>
      <c r="I26" s="98"/>
      <c r="J26" s="63"/>
      <c r="K26" s="63"/>
      <c r="L26" s="63"/>
      <c r="M26" s="63"/>
      <c r="N26" s="63"/>
      <c r="O26" s="63"/>
      <c r="P26" s="65"/>
    </row>
    <row r="27" spans="1:16" ht="19.5" customHeight="1" x14ac:dyDescent="0.15">
      <c r="A27" s="62"/>
      <c r="B27" s="63"/>
      <c r="C27" s="89" t="str">
        <f>元データ!A35</f>
        <v>所 得 割 額</v>
      </c>
      <c r="D27" s="73">
        <f>元データ!B35</f>
        <v>0</v>
      </c>
      <c r="E27" s="88" t="s">
        <v>15</v>
      </c>
      <c r="F27" s="73">
        <f>元データ!C35</f>
        <v>0</v>
      </c>
      <c r="G27" s="88" t="s">
        <v>15</v>
      </c>
      <c r="H27" s="73">
        <f>元データ!D35</f>
        <v>0</v>
      </c>
      <c r="I27" s="88" t="s">
        <v>15</v>
      </c>
      <c r="J27" s="63"/>
      <c r="K27" s="63"/>
      <c r="L27" s="63"/>
      <c r="M27" s="63"/>
      <c r="N27" s="63"/>
      <c r="O27" s="63"/>
      <c r="P27" s="65"/>
    </row>
    <row r="28" spans="1:16" ht="19.5" customHeight="1" x14ac:dyDescent="0.15">
      <c r="A28" s="62"/>
      <c r="B28" s="63"/>
      <c r="C28" s="89" t="str">
        <f>元データ!A36</f>
        <v>資 産 割 額</v>
      </c>
      <c r="D28" s="73">
        <f>元データ!B36</f>
        <v>0</v>
      </c>
      <c r="E28" s="88" t="s">
        <v>15</v>
      </c>
      <c r="F28" s="73">
        <f>元データ!C36</f>
        <v>0</v>
      </c>
      <c r="G28" s="88" t="s">
        <v>15</v>
      </c>
      <c r="H28" s="73">
        <f>元データ!D36</f>
        <v>0</v>
      </c>
      <c r="I28" s="88" t="s">
        <v>15</v>
      </c>
      <c r="J28" s="63"/>
      <c r="K28" s="63" t="str">
        <f>元データ!A33</f>
        <v>加入者３</v>
      </c>
      <c r="L28" s="63" t="str">
        <f>元データ!B33</f>
        <v>選択してください</v>
      </c>
      <c r="M28" s="63"/>
      <c r="N28" s="63"/>
      <c r="O28" s="63"/>
      <c r="P28" s="65"/>
    </row>
    <row r="29" spans="1:16" ht="19.5" customHeight="1" x14ac:dyDescent="0.15">
      <c r="A29" s="62"/>
      <c r="B29" s="63"/>
      <c r="C29" s="89" t="str">
        <f>元データ!A37</f>
        <v>均 等 割 額</v>
      </c>
      <c r="D29" s="73">
        <f>元データ!B37</f>
        <v>0</v>
      </c>
      <c r="E29" s="88" t="s">
        <v>15</v>
      </c>
      <c r="F29" s="73">
        <f>元データ!C37</f>
        <v>0</v>
      </c>
      <c r="G29" s="88" t="s">
        <v>15</v>
      </c>
      <c r="H29" s="73">
        <f>元データ!D37</f>
        <v>0</v>
      </c>
      <c r="I29" s="88" t="s">
        <v>15</v>
      </c>
      <c r="J29" s="63"/>
      <c r="K29" s="100" t="s">
        <v>32</v>
      </c>
      <c r="L29" s="100"/>
      <c r="M29" s="73"/>
      <c r="N29" s="82">
        <f>ROUNDDOWN(SUM(D31,F31,H31),-2)</f>
        <v>0</v>
      </c>
      <c r="O29" s="91" t="s">
        <v>15</v>
      </c>
      <c r="P29" s="65"/>
    </row>
    <row r="30" spans="1:16" ht="19.5" customHeight="1" thickBot="1" x14ac:dyDescent="0.2">
      <c r="A30" s="62"/>
      <c r="B30" s="63"/>
      <c r="C30" s="74" t="str">
        <f>元データ!A38</f>
        <v>平 等 割 額</v>
      </c>
      <c r="D30" s="114" t="s">
        <v>78</v>
      </c>
      <c r="E30" s="115"/>
      <c r="F30" s="115"/>
      <c r="G30" s="115"/>
      <c r="H30" s="115"/>
      <c r="I30" s="116"/>
      <c r="J30" s="63"/>
      <c r="K30" s="108" t="s">
        <v>69</v>
      </c>
      <c r="L30" s="108"/>
      <c r="M30" s="90" t="s">
        <v>44</v>
      </c>
      <c r="N30" s="82">
        <f>ROUNDDOWN(N29/8,0)</f>
        <v>0</v>
      </c>
      <c r="O30" s="91" t="s">
        <v>15</v>
      </c>
      <c r="P30" s="65"/>
    </row>
    <row r="31" spans="1:16" ht="19.5" customHeight="1" thickTop="1" x14ac:dyDescent="0.15">
      <c r="A31" s="62"/>
      <c r="B31" s="63"/>
      <c r="C31" s="77" t="str">
        <f>元データ!A39</f>
        <v>合　　計</v>
      </c>
      <c r="D31" s="93">
        <f>元データ!B39</f>
        <v>0</v>
      </c>
      <c r="E31" s="79" t="s">
        <v>15</v>
      </c>
      <c r="F31" s="93">
        <f>元データ!C39</f>
        <v>0</v>
      </c>
      <c r="G31" s="79" t="s">
        <v>15</v>
      </c>
      <c r="H31" s="93">
        <f>元データ!D39</f>
        <v>0</v>
      </c>
      <c r="I31" s="79" t="s">
        <v>15</v>
      </c>
      <c r="J31" s="63"/>
      <c r="K31" s="108" t="s">
        <v>31</v>
      </c>
      <c r="L31" s="108"/>
      <c r="M31" s="84" t="s">
        <v>44</v>
      </c>
      <c r="N31" s="82">
        <f>ROUNDDOWN(N29/12,0)</f>
        <v>0</v>
      </c>
      <c r="O31" s="91" t="s">
        <v>15</v>
      </c>
      <c r="P31" s="65"/>
    </row>
    <row r="32" spans="1:16" ht="19.5" customHeight="1" x14ac:dyDescent="0.15">
      <c r="A32" s="62"/>
      <c r="B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5"/>
    </row>
    <row r="33" spans="1:16" ht="19.5" customHeight="1" x14ac:dyDescent="0.15">
      <c r="A33" s="62"/>
      <c r="B33" s="63"/>
      <c r="C33" s="89"/>
      <c r="D33" s="97" t="str">
        <f>元データ!B42</f>
        <v>医　療　分</v>
      </c>
      <c r="E33" s="98"/>
      <c r="F33" s="97" t="str">
        <f>元データ!C42</f>
        <v>後　期　分</v>
      </c>
      <c r="G33" s="98"/>
      <c r="H33" s="97" t="str">
        <f>元データ!D42</f>
        <v>介　護　分</v>
      </c>
      <c r="I33" s="98"/>
      <c r="J33" s="63"/>
      <c r="K33" s="63"/>
      <c r="L33" s="63"/>
      <c r="M33" s="63"/>
      <c r="N33" s="63"/>
      <c r="O33" s="63"/>
      <c r="P33" s="65"/>
    </row>
    <row r="34" spans="1:16" ht="19.5" customHeight="1" x14ac:dyDescent="0.15">
      <c r="A34" s="62"/>
      <c r="B34" s="63"/>
      <c r="C34" s="89" t="str">
        <f>元データ!A43</f>
        <v>所 得 割 額</v>
      </c>
      <c r="D34" s="73">
        <f>元データ!B43</f>
        <v>0</v>
      </c>
      <c r="E34" s="88" t="s">
        <v>15</v>
      </c>
      <c r="F34" s="73">
        <f>元データ!C43</f>
        <v>0</v>
      </c>
      <c r="G34" s="88" t="s">
        <v>15</v>
      </c>
      <c r="H34" s="73">
        <f>元データ!D43</f>
        <v>0</v>
      </c>
      <c r="I34" s="88" t="s">
        <v>15</v>
      </c>
      <c r="J34" s="63"/>
      <c r="K34" s="63"/>
      <c r="L34" s="63"/>
      <c r="M34" s="63"/>
      <c r="N34" s="63"/>
      <c r="O34" s="63"/>
      <c r="P34" s="65"/>
    </row>
    <row r="35" spans="1:16" ht="19.5" customHeight="1" x14ac:dyDescent="0.15">
      <c r="A35" s="62"/>
      <c r="B35" s="63"/>
      <c r="C35" s="89" t="str">
        <f>元データ!A44</f>
        <v>資 産 割 額</v>
      </c>
      <c r="D35" s="73">
        <f>元データ!B44</f>
        <v>0</v>
      </c>
      <c r="E35" s="88" t="s">
        <v>15</v>
      </c>
      <c r="F35" s="73">
        <f>元データ!C44</f>
        <v>0</v>
      </c>
      <c r="G35" s="88" t="s">
        <v>15</v>
      </c>
      <c r="H35" s="73">
        <f>元データ!D44</f>
        <v>0</v>
      </c>
      <c r="I35" s="88" t="s">
        <v>15</v>
      </c>
      <c r="J35" s="63"/>
      <c r="K35" s="63" t="str">
        <f>元データ!A41</f>
        <v>加入者４</v>
      </c>
      <c r="L35" s="63" t="str">
        <f>元データ!B41</f>
        <v>選択してください</v>
      </c>
      <c r="M35" s="63"/>
      <c r="N35" s="63"/>
      <c r="O35" s="63"/>
      <c r="P35" s="65"/>
    </row>
    <row r="36" spans="1:16" ht="19.5" customHeight="1" x14ac:dyDescent="0.15">
      <c r="A36" s="62"/>
      <c r="B36" s="63"/>
      <c r="C36" s="89" t="str">
        <f>元データ!A45</f>
        <v>均 等 割 額</v>
      </c>
      <c r="D36" s="73">
        <f>元データ!B45</f>
        <v>0</v>
      </c>
      <c r="E36" s="88" t="s">
        <v>15</v>
      </c>
      <c r="F36" s="73">
        <f>元データ!C45</f>
        <v>0</v>
      </c>
      <c r="G36" s="88" t="s">
        <v>15</v>
      </c>
      <c r="H36" s="73">
        <f>元データ!D45</f>
        <v>0</v>
      </c>
      <c r="I36" s="88" t="s">
        <v>15</v>
      </c>
      <c r="J36" s="63"/>
      <c r="K36" s="100" t="s">
        <v>32</v>
      </c>
      <c r="L36" s="100"/>
      <c r="M36" s="73"/>
      <c r="N36" s="82">
        <f>ROUNDDOWN(SUM(D38,F38,H38),-2)</f>
        <v>0</v>
      </c>
      <c r="O36" s="91" t="s">
        <v>15</v>
      </c>
      <c r="P36" s="65"/>
    </row>
    <row r="37" spans="1:16" ht="19.5" customHeight="1" thickBot="1" x14ac:dyDescent="0.2">
      <c r="A37" s="62"/>
      <c r="B37" s="63"/>
      <c r="C37" s="74" t="str">
        <f>元データ!A46</f>
        <v>平 等 割 額</v>
      </c>
      <c r="D37" s="114" t="s">
        <v>78</v>
      </c>
      <c r="E37" s="115"/>
      <c r="F37" s="115"/>
      <c r="G37" s="115"/>
      <c r="H37" s="115"/>
      <c r="I37" s="116"/>
      <c r="J37" s="63"/>
      <c r="K37" s="108" t="s">
        <v>69</v>
      </c>
      <c r="L37" s="108"/>
      <c r="M37" s="90" t="s">
        <v>44</v>
      </c>
      <c r="N37" s="82">
        <f>ROUNDDOWN(N36/8,0)</f>
        <v>0</v>
      </c>
      <c r="O37" s="91" t="s">
        <v>15</v>
      </c>
      <c r="P37" s="65"/>
    </row>
    <row r="38" spans="1:16" ht="19.5" customHeight="1" thickTop="1" x14ac:dyDescent="0.15">
      <c r="A38" s="62"/>
      <c r="B38" s="63"/>
      <c r="C38" s="77" t="str">
        <f>元データ!A47</f>
        <v>合　　計</v>
      </c>
      <c r="D38" s="93">
        <f>元データ!B47</f>
        <v>0</v>
      </c>
      <c r="E38" s="79" t="s">
        <v>15</v>
      </c>
      <c r="F38" s="93">
        <f>元データ!C47</f>
        <v>0</v>
      </c>
      <c r="G38" s="79" t="s">
        <v>15</v>
      </c>
      <c r="H38" s="93">
        <f>元データ!D47</f>
        <v>0</v>
      </c>
      <c r="I38" s="79" t="s">
        <v>15</v>
      </c>
      <c r="J38" s="63"/>
      <c r="K38" s="108" t="s">
        <v>31</v>
      </c>
      <c r="L38" s="108"/>
      <c r="M38" s="84" t="s">
        <v>44</v>
      </c>
      <c r="N38" s="82">
        <f>ROUNDDOWN(N36/12,0)</f>
        <v>0</v>
      </c>
      <c r="O38" s="91" t="s">
        <v>15</v>
      </c>
      <c r="P38" s="65"/>
    </row>
    <row r="39" spans="1:16" ht="19.5" customHeight="1" x14ac:dyDescent="0.15">
      <c r="A39" s="62"/>
      <c r="B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5"/>
    </row>
    <row r="40" spans="1:16" ht="19.5" customHeight="1" x14ac:dyDescent="0.15">
      <c r="A40" s="62"/>
      <c r="B40" s="63"/>
      <c r="C40" s="72"/>
      <c r="D40" s="97" t="str">
        <f>元データ!B50</f>
        <v>医　療　分</v>
      </c>
      <c r="E40" s="98"/>
      <c r="F40" s="97" t="str">
        <f>元データ!C50</f>
        <v>後　期　分</v>
      </c>
      <c r="G40" s="98"/>
      <c r="H40" s="97" t="str">
        <f>元データ!D50</f>
        <v>介　護　分</v>
      </c>
      <c r="I40" s="98"/>
      <c r="J40" s="63"/>
      <c r="K40" s="63"/>
      <c r="L40" s="63"/>
      <c r="M40" s="63"/>
      <c r="N40" s="63"/>
      <c r="O40" s="63"/>
      <c r="P40" s="65"/>
    </row>
    <row r="41" spans="1:16" ht="19.5" customHeight="1" x14ac:dyDescent="0.15">
      <c r="A41" s="62"/>
      <c r="B41" s="63"/>
      <c r="C41" s="89" t="str">
        <f>元データ!A51</f>
        <v>所 得 割 額</v>
      </c>
      <c r="D41" s="73">
        <f>元データ!B51</f>
        <v>0</v>
      </c>
      <c r="E41" s="88" t="s">
        <v>15</v>
      </c>
      <c r="F41" s="73">
        <f>元データ!C51</f>
        <v>0</v>
      </c>
      <c r="G41" s="88" t="s">
        <v>15</v>
      </c>
      <c r="H41" s="73">
        <f>元データ!D51</f>
        <v>0</v>
      </c>
      <c r="I41" s="88" t="s">
        <v>15</v>
      </c>
      <c r="J41" s="63"/>
      <c r="K41" s="63"/>
      <c r="L41" s="63"/>
      <c r="M41" s="63"/>
      <c r="N41" s="63"/>
      <c r="O41" s="63"/>
      <c r="P41" s="65"/>
    </row>
    <row r="42" spans="1:16" ht="19.5" customHeight="1" x14ac:dyDescent="0.15">
      <c r="A42" s="62"/>
      <c r="B42" s="63"/>
      <c r="C42" s="89" t="str">
        <f>元データ!A52</f>
        <v>資 産 割 額</v>
      </c>
      <c r="D42" s="73">
        <f>元データ!B52</f>
        <v>0</v>
      </c>
      <c r="E42" s="88" t="s">
        <v>15</v>
      </c>
      <c r="F42" s="73">
        <f>元データ!C52</f>
        <v>0</v>
      </c>
      <c r="G42" s="88" t="s">
        <v>15</v>
      </c>
      <c r="H42" s="73">
        <f>元データ!D52</f>
        <v>0</v>
      </c>
      <c r="I42" s="88" t="s">
        <v>15</v>
      </c>
      <c r="J42" s="63"/>
      <c r="K42" s="63" t="str">
        <f>元データ!A49</f>
        <v>加入者５</v>
      </c>
      <c r="L42" s="63" t="str">
        <f>元データ!B49</f>
        <v>選択してください</v>
      </c>
      <c r="M42" s="63"/>
      <c r="N42" s="63"/>
      <c r="O42" s="63"/>
      <c r="P42" s="65"/>
    </row>
    <row r="43" spans="1:16" ht="19.5" customHeight="1" x14ac:dyDescent="0.15">
      <c r="A43" s="62"/>
      <c r="B43" s="63"/>
      <c r="C43" s="89" t="str">
        <f>元データ!A53</f>
        <v>均 等 割 額</v>
      </c>
      <c r="D43" s="73">
        <f>元データ!B53</f>
        <v>0</v>
      </c>
      <c r="E43" s="88" t="s">
        <v>15</v>
      </c>
      <c r="F43" s="73">
        <f>元データ!C53</f>
        <v>0</v>
      </c>
      <c r="G43" s="88" t="s">
        <v>15</v>
      </c>
      <c r="H43" s="73">
        <f>元データ!D53</f>
        <v>0</v>
      </c>
      <c r="I43" s="88" t="s">
        <v>15</v>
      </c>
      <c r="J43" s="63"/>
      <c r="K43" s="100" t="s">
        <v>32</v>
      </c>
      <c r="L43" s="100"/>
      <c r="M43" s="73"/>
      <c r="N43" s="82">
        <f>ROUNDDOWN(SUM(D45,F45,H45),-2)</f>
        <v>0</v>
      </c>
      <c r="O43" s="91" t="s">
        <v>15</v>
      </c>
      <c r="P43" s="65"/>
    </row>
    <row r="44" spans="1:16" ht="19.5" customHeight="1" thickBot="1" x14ac:dyDescent="0.2">
      <c r="A44" s="62"/>
      <c r="B44" s="63"/>
      <c r="C44" s="89" t="str">
        <f>元データ!A54</f>
        <v>平 等 割 額</v>
      </c>
      <c r="D44" s="114" t="s">
        <v>78</v>
      </c>
      <c r="E44" s="115"/>
      <c r="F44" s="115"/>
      <c r="G44" s="115"/>
      <c r="H44" s="115"/>
      <c r="I44" s="116"/>
      <c r="J44" s="63"/>
      <c r="K44" s="108" t="s">
        <v>69</v>
      </c>
      <c r="L44" s="108"/>
      <c r="M44" s="90" t="s">
        <v>44</v>
      </c>
      <c r="N44" s="82">
        <f>ROUNDDOWN(N43/8,0)</f>
        <v>0</v>
      </c>
      <c r="O44" s="91" t="s">
        <v>15</v>
      </c>
      <c r="P44" s="65"/>
    </row>
    <row r="45" spans="1:16" ht="19.5" customHeight="1" thickTop="1" x14ac:dyDescent="0.15">
      <c r="A45" s="62"/>
      <c r="B45" s="63"/>
      <c r="C45" s="89" t="str">
        <f>元データ!A55</f>
        <v>合　　計</v>
      </c>
      <c r="D45" s="73">
        <f>元データ!B55</f>
        <v>0</v>
      </c>
      <c r="E45" s="88" t="s">
        <v>15</v>
      </c>
      <c r="F45" s="73">
        <f>元データ!C55</f>
        <v>0</v>
      </c>
      <c r="G45" s="88" t="s">
        <v>15</v>
      </c>
      <c r="H45" s="73">
        <f>元データ!D55</f>
        <v>0</v>
      </c>
      <c r="I45" s="88" t="s">
        <v>15</v>
      </c>
      <c r="J45" s="63"/>
      <c r="K45" s="108" t="s">
        <v>31</v>
      </c>
      <c r="L45" s="108"/>
      <c r="M45" s="84" t="s">
        <v>44</v>
      </c>
      <c r="N45" s="82">
        <f>ROUNDDOWN(N43/12,0)</f>
        <v>0</v>
      </c>
      <c r="O45" s="91" t="s">
        <v>15</v>
      </c>
      <c r="P45" s="65"/>
    </row>
    <row r="46" spans="1:16" x14ac:dyDescent="0.15">
      <c r="A46" s="62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5"/>
    </row>
    <row r="47" spans="1:16" x14ac:dyDescent="0.15">
      <c r="A47" s="62"/>
      <c r="B47" s="63"/>
      <c r="C47" s="71" t="str">
        <f>元データ!G1</f>
        <v/>
      </c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5"/>
    </row>
    <row r="48" spans="1:16" ht="18.75" customHeight="1" x14ac:dyDescent="0.15">
      <c r="A48" s="62"/>
      <c r="B48" s="63"/>
      <c r="C48" s="72"/>
      <c r="D48" s="97" t="s">
        <v>22</v>
      </c>
      <c r="E48" s="98"/>
      <c r="F48" s="97" t="s">
        <v>23</v>
      </c>
      <c r="G48" s="98"/>
      <c r="H48" s="97" t="s">
        <v>24</v>
      </c>
      <c r="I48" s="98"/>
      <c r="J48" s="63"/>
      <c r="K48" s="63"/>
      <c r="L48" s="63"/>
      <c r="M48" s="63"/>
      <c r="N48" s="63"/>
      <c r="O48" s="63"/>
      <c r="P48" s="65"/>
    </row>
    <row r="49" spans="1:16" ht="18.75" customHeight="1" x14ac:dyDescent="0.15">
      <c r="A49" s="62"/>
      <c r="B49" s="63"/>
      <c r="C49" s="89" t="s">
        <v>26</v>
      </c>
      <c r="D49" s="73">
        <f>元データ!B3</f>
        <v>0</v>
      </c>
      <c r="E49" s="91" t="s">
        <v>15</v>
      </c>
      <c r="F49" s="73">
        <f>元データ!C3</f>
        <v>0</v>
      </c>
      <c r="G49" s="91" t="s">
        <v>15</v>
      </c>
      <c r="H49" s="73">
        <f>元データ!D3</f>
        <v>0</v>
      </c>
      <c r="I49" s="88" t="s">
        <v>15</v>
      </c>
      <c r="J49" s="63"/>
      <c r="K49" s="63"/>
      <c r="L49" s="63"/>
      <c r="M49" s="63"/>
      <c r="N49" s="63"/>
      <c r="O49" s="63"/>
      <c r="P49" s="65"/>
    </row>
    <row r="50" spans="1:16" ht="18.75" customHeight="1" x14ac:dyDescent="0.15">
      <c r="A50" s="62"/>
      <c r="B50" s="63"/>
      <c r="C50" s="89" t="s">
        <v>27</v>
      </c>
      <c r="D50" s="73">
        <f>元データ!B4</f>
        <v>0</v>
      </c>
      <c r="E50" s="91" t="s">
        <v>15</v>
      </c>
      <c r="F50" s="73">
        <f>元データ!C4</f>
        <v>0</v>
      </c>
      <c r="G50" s="91" t="s">
        <v>15</v>
      </c>
      <c r="H50" s="73">
        <f>元データ!D4</f>
        <v>0</v>
      </c>
      <c r="I50" s="88" t="s">
        <v>15</v>
      </c>
      <c r="J50" s="63"/>
      <c r="K50" s="63" t="s">
        <v>81</v>
      </c>
      <c r="L50" s="63" t="str">
        <f>"（"&amp;元データ!P9&amp;"人分）"</f>
        <v>（0人分）</v>
      </c>
      <c r="M50" s="63"/>
      <c r="N50" s="63"/>
      <c r="O50" s="63"/>
      <c r="P50" s="65"/>
    </row>
    <row r="51" spans="1:16" ht="18.75" customHeight="1" x14ac:dyDescent="0.15">
      <c r="A51" s="62"/>
      <c r="B51" s="63"/>
      <c r="C51" s="89" t="s">
        <v>28</v>
      </c>
      <c r="D51" s="73">
        <f>IF(C47="●7割軽減を適用しています",元データ!B5*0.3,IF(C47="●5割軽減を適用しています",元データ!B5*0.5,IF(C47="●2割軽減を適用しています",元データ!B5*0.8,元データ!B5)))</f>
        <v>0</v>
      </c>
      <c r="E51" s="91" t="s">
        <v>15</v>
      </c>
      <c r="F51" s="73">
        <f>IF(C47="●7割軽減を適用しています",元データ!C5*0.3,IF(C47="●5割軽減を適用しています",元データ!C5*0.5,IF(C47="●2割軽減を適用しています",元データ!C5*0.8,元データ!C5)))</f>
        <v>0</v>
      </c>
      <c r="G51" s="91" t="s">
        <v>15</v>
      </c>
      <c r="H51" s="73">
        <f>IF(C47="●7割軽減を適用しています",元データ!D5*0.3,IF(C47="●5割軽減を適用しています",元データ!D5*0.5,IF(C47="●2割軽減を適用しています",元データ!D5*0.8,元データ!D5)))</f>
        <v>0</v>
      </c>
      <c r="I51" s="88" t="s">
        <v>15</v>
      </c>
      <c r="J51" s="63"/>
      <c r="K51" s="100" t="s">
        <v>32</v>
      </c>
      <c r="L51" s="100"/>
      <c r="M51" s="73"/>
      <c r="N51" s="82">
        <f>ROUNDDOWN(SUM(D53,F53,H53),-2)</f>
        <v>0</v>
      </c>
      <c r="O51" s="91" t="s">
        <v>15</v>
      </c>
      <c r="P51" s="65"/>
    </row>
    <row r="52" spans="1:16" ht="18.75" customHeight="1" thickBot="1" x14ac:dyDescent="0.2">
      <c r="A52" s="62"/>
      <c r="B52" s="63"/>
      <c r="C52" s="74" t="s">
        <v>35</v>
      </c>
      <c r="D52" s="75">
        <f>IF(C47="●7割軽減を適用しています",元データ!B6*0.3,IF(C47="●5割軽減を適用しています",元データ!B6*0.5,IF(C47="●2割軽減を適用しています",元データ!B6*0.8,元データ!B6)))</f>
        <v>0</v>
      </c>
      <c r="E52" s="76" t="s">
        <v>15</v>
      </c>
      <c r="F52" s="75">
        <f>IF(C47="●7割軽減を適用しています",元データ!C6*0.3,IF(C47="●5割軽減を適用しています",元データ!C6*0.5,IF(C47="●2割軽減を適用しています",元データ!C6*0.8,元データ!C6)))</f>
        <v>0</v>
      </c>
      <c r="G52" s="76" t="s">
        <v>15</v>
      </c>
      <c r="H52" s="75">
        <f>IF(C47="●7割軽減を適用しています",元データ!D6*0.3,IF(C47="●5割軽減を適用しています",元データ!D6*0.5,IF(C47="●2割軽減を適用しています",元データ!D6*0.8,元データ!D6)))</f>
        <v>0</v>
      </c>
      <c r="I52" s="76" t="s">
        <v>15</v>
      </c>
      <c r="J52" s="63"/>
      <c r="K52" s="108" t="s">
        <v>69</v>
      </c>
      <c r="L52" s="108"/>
      <c r="M52" s="90" t="s">
        <v>44</v>
      </c>
      <c r="N52" s="82">
        <f>ROUNDDOWN(N51/8,0)</f>
        <v>0</v>
      </c>
      <c r="O52" s="91" t="s">
        <v>15</v>
      </c>
      <c r="P52" s="65"/>
    </row>
    <row r="53" spans="1:16" ht="18.75" customHeight="1" thickTop="1" x14ac:dyDescent="0.15">
      <c r="A53" s="62"/>
      <c r="B53" s="63"/>
      <c r="C53" s="77" t="s">
        <v>25</v>
      </c>
      <c r="D53" s="78">
        <f>MIN(SUM(D49:D52),選択肢!D7)</f>
        <v>0</v>
      </c>
      <c r="E53" s="79" t="s">
        <v>15</v>
      </c>
      <c r="F53" s="78">
        <f>MIN(SUM(F49:F52),選択肢!E7)</f>
        <v>0</v>
      </c>
      <c r="G53" s="79" t="s">
        <v>15</v>
      </c>
      <c r="H53" s="78">
        <f>MIN(SUM(H49:H52),選択肢!F7)</f>
        <v>0</v>
      </c>
      <c r="I53" s="79" t="s">
        <v>15</v>
      </c>
      <c r="J53" s="63"/>
      <c r="K53" s="108" t="s">
        <v>31</v>
      </c>
      <c r="L53" s="108"/>
      <c r="M53" s="84" t="s">
        <v>44</v>
      </c>
      <c r="N53" s="82">
        <f>ROUNDDOWN(N51/12,0)</f>
        <v>0</v>
      </c>
      <c r="O53" s="91" t="s">
        <v>15</v>
      </c>
      <c r="P53" s="65"/>
    </row>
    <row r="54" spans="1:16" x14ac:dyDescent="0.15">
      <c r="A54" s="62"/>
      <c r="B54" s="63"/>
      <c r="C54" s="80" t="s">
        <v>70</v>
      </c>
      <c r="D54" s="81" t="str">
        <f>"（"&amp;TEXT(選択肢!D7,"#,##0")</f>
        <v>（540,000</v>
      </c>
      <c r="E54" s="69" t="s">
        <v>41</v>
      </c>
      <c r="F54" s="81" t="str">
        <f>"（"&amp;TEXT(選択肢!E7,"#,##0")</f>
        <v>（190,000</v>
      </c>
      <c r="G54" s="69" t="s">
        <v>41</v>
      </c>
      <c r="H54" s="81" t="str">
        <f>"（"&amp;TEXT(選択肢!F7,"#,##0")</f>
        <v>（160,000</v>
      </c>
      <c r="I54" s="69" t="s">
        <v>41</v>
      </c>
      <c r="J54" s="63"/>
      <c r="K54" s="63"/>
      <c r="L54" s="63"/>
      <c r="M54" s="63"/>
      <c r="N54" s="63"/>
      <c r="O54" s="63"/>
      <c r="P54" s="65"/>
    </row>
    <row r="55" spans="1:16" x14ac:dyDescent="0.15">
      <c r="A55" s="62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5"/>
    </row>
    <row r="56" spans="1:16" x14ac:dyDescent="0.15">
      <c r="A56" s="62"/>
      <c r="B56" s="63" t="s">
        <v>37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5"/>
    </row>
    <row r="57" spans="1:16" ht="13.5" customHeight="1" x14ac:dyDescent="0.15">
      <c r="A57" s="62"/>
      <c r="B57" s="111" t="s">
        <v>66</v>
      </c>
      <c r="C57" s="111"/>
      <c r="D57" s="111"/>
      <c r="E57" s="111"/>
      <c r="F57" s="111"/>
      <c r="G57" s="111"/>
      <c r="H57" s="111"/>
      <c r="I57" s="111"/>
      <c r="J57" s="111"/>
      <c r="K57" s="63"/>
      <c r="L57" s="63"/>
      <c r="M57" s="63"/>
      <c r="N57" s="63"/>
      <c r="O57" s="63"/>
      <c r="P57" s="65"/>
    </row>
    <row r="58" spans="1:16" ht="6.75" customHeight="1" x14ac:dyDescent="0.15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5"/>
    </row>
    <row r="59" spans="1:16" x14ac:dyDescent="0.15">
      <c r="A59" s="62"/>
      <c r="B59" s="110" t="s">
        <v>67</v>
      </c>
      <c r="C59" s="110"/>
      <c r="D59" s="110"/>
      <c r="E59" s="110"/>
      <c r="F59" s="110"/>
      <c r="G59" s="110"/>
      <c r="H59" s="110"/>
      <c r="I59" s="110"/>
      <c r="J59" s="110"/>
      <c r="K59" s="63"/>
      <c r="L59" s="63"/>
      <c r="M59" s="63"/>
      <c r="N59" s="63"/>
      <c r="O59" s="63"/>
      <c r="P59" s="65"/>
    </row>
    <row r="60" spans="1:16" x14ac:dyDescent="0.15">
      <c r="A60" s="62"/>
      <c r="B60" s="63"/>
      <c r="C60" s="109" t="s">
        <v>86</v>
      </c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65"/>
    </row>
    <row r="61" spans="1:16" ht="13.5" customHeight="1" x14ac:dyDescent="0.15">
      <c r="A61" s="62"/>
      <c r="B61" s="63"/>
      <c r="C61" s="109" t="s">
        <v>40</v>
      </c>
      <c r="D61" s="109"/>
      <c r="E61" s="109"/>
      <c r="F61" s="109"/>
      <c r="G61" s="109"/>
      <c r="H61" s="109"/>
      <c r="I61" s="109"/>
      <c r="J61" s="109"/>
      <c r="K61" s="63"/>
      <c r="L61" s="63"/>
      <c r="M61" s="63"/>
      <c r="N61" s="63"/>
      <c r="O61" s="63"/>
      <c r="P61" s="65"/>
    </row>
    <row r="62" spans="1:16" x14ac:dyDescent="0.15">
      <c r="A62" s="62"/>
      <c r="B62" s="63"/>
      <c r="C62" s="112" t="s">
        <v>38</v>
      </c>
      <c r="D62" s="112"/>
      <c r="E62" s="112"/>
      <c r="F62" s="112"/>
      <c r="G62" s="112"/>
      <c r="H62" s="112"/>
      <c r="I62" s="112"/>
      <c r="J62" s="112"/>
      <c r="K62" s="63"/>
      <c r="L62" s="63"/>
      <c r="M62" s="63"/>
      <c r="N62" s="63"/>
      <c r="O62" s="63"/>
      <c r="P62" s="65"/>
    </row>
    <row r="63" spans="1:16" ht="7.5" customHeight="1" x14ac:dyDescent="0.15">
      <c r="A63" s="62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5"/>
    </row>
    <row r="64" spans="1:16" x14ac:dyDescent="0.15">
      <c r="A64" s="62"/>
      <c r="B64" s="110" t="s">
        <v>68</v>
      </c>
      <c r="C64" s="110"/>
      <c r="D64" s="110"/>
      <c r="E64" s="110"/>
      <c r="F64" s="110"/>
      <c r="G64" s="110"/>
      <c r="H64" s="110"/>
      <c r="I64" s="110"/>
      <c r="J64" s="110"/>
      <c r="K64" s="63"/>
      <c r="L64" s="63"/>
      <c r="M64" s="63"/>
      <c r="N64" s="63"/>
      <c r="O64" s="63"/>
      <c r="P64" s="65"/>
    </row>
    <row r="65" spans="1:16" x14ac:dyDescent="0.15">
      <c r="A65" s="62"/>
      <c r="B65" s="63"/>
      <c r="C65" s="112" t="s">
        <v>39</v>
      </c>
      <c r="D65" s="112"/>
      <c r="E65" s="112"/>
      <c r="F65" s="112"/>
      <c r="G65" s="112"/>
      <c r="H65" s="112"/>
      <c r="I65" s="112"/>
      <c r="J65" s="112"/>
      <c r="K65" s="63"/>
      <c r="L65" s="63"/>
      <c r="M65" s="63"/>
      <c r="N65" s="63"/>
      <c r="O65" s="63"/>
      <c r="P65" s="65"/>
    </row>
    <row r="66" spans="1:16" ht="27" customHeight="1" x14ac:dyDescent="0.15">
      <c r="A66" s="62"/>
      <c r="B66" s="63"/>
      <c r="C66" s="109" t="s">
        <v>79</v>
      </c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65"/>
    </row>
    <row r="67" spans="1:16" ht="7.5" customHeight="1" x14ac:dyDescent="0.15">
      <c r="A67" s="62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5"/>
    </row>
    <row r="68" spans="1:16" ht="13.5" customHeight="1" x14ac:dyDescent="0.15">
      <c r="A68" s="62"/>
      <c r="B68" s="110" t="s">
        <v>71</v>
      </c>
      <c r="C68" s="110"/>
      <c r="D68" s="110"/>
      <c r="E68" s="110"/>
      <c r="F68" s="110"/>
      <c r="G68" s="110"/>
      <c r="H68" s="110"/>
      <c r="I68" s="110"/>
      <c r="J68" s="110"/>
      <c r="K68" s="63"/>
      <c r="L68" s="63"/>
      <c r="M68" s="63"/>
      <c r="N68" s="63"/>
      <c r="O68" s="63"/>
      <c r="P68" s="65"/>
    </row>
    <row r="69" spans="1:16" ht="27.75" customHeight="1" x14ac:dyDescent="0.15">
      <c r="A69" s="62"/>
      <c r="B69" s="63"/>
      <c r="C69" s="109" t="s">
        <v>80</v>
      </c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65"/>
    </row>
    <row r="70" spans="1:16" ht="9" customHeight="1" thickBot="1" x14ac:dyDescent="0.2">
      <c r="A70" s="85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7"/>
    </row>
  </sheetData>
  <sheetProtection password="C848" sheet="1" objects="1" scenarios="1" selectLockedCells="1"/>
  <mergeCells count="61">
    <mergeCell ref="K22:L22"/>
    <mergeCell ref="K31:L31"/>
    <mergeCell ref="K36:L36"/>
    <mergeCell ref="K37:L37"/>
    <mergeCell ref="K38:L38"/>
    <mergeCell ref="K23:L23"/>
    <mergeCell ref="K43:L43"/>
    <mergeCell ref="H40:I40"/>
    <mergeCell ref="F40:G40"/>
    <mergeCell ref="C69:O69"/>
    <mergeCell ref="K44:L44"/>
    <mergeCell ref="K45:L45"/>
    <mergeCell ref="C60:O60"/>
    <mergeCell ref="C66:O66"/>
    <mergeCell ref="C65:J65"/>
    <mergeCell ref="B68:J68"/>
    <mergeCell ref="B57:J57"/>
    <mergeCell ref="B59:J59"/>
    <mergeCell ref="C61:J61"/>
    <mergeCell ref="C62:J62"/>
    <mergeCell ref="B64:J64"/>
    <mergeCell ref="D48:E48"/>
    <mergeCell ref="D5:E5"/>
    <mergeCell ref="F5:G5"/>
    <mergeCell ref="H5:I5"/>
    <mergeCell ref="H12:I12"/>
    <mergeCell ref="F12:G12"/>
    <mergeCell ref="D12:E12"/>
    <mergeCell ref="F48:G48"/>
    <mergeCell ref="H48:I48"/>
    <mergeCell ref="K51:L51"/>
    <mergeCell ref="K52:L52"/>
    <mergeCell ref="K53:L53"/>
    <mergeCell ref="H19:I19"/>
    <mergeCell ref="F19:G19"/>
    <mergeCell ref="D37:I37"/>
    <mergeCell ref="D44:I44"/>
    <mergeCell ref="D40:E40"/>
    <mergeCell ref="H26:I26"/>
    <mergeCell ref="F26:G26"/>
    <mergeCell ref="D26:E26"/>
    <mergeCell ref="H33:I33"/>
    <mergeCell ref="F33:G33"/>
    <mergeCell ref="D33:E33"/>
    <mergeCell ref="D19:E19"/>
    <mergeCell ref="M1:P1"/>
    <mergeCell ref="D9:I9"/>
    <mergeCell ref="D16:I16"/>
    <mergeCell ref="D23:I23"/>
    <mergeCell ref="D30:I30"/>
    <mergeCell ref="K8:L8"/>
    <mergeCell ref="K9:L9"/>
    <mergeCell ref="K10:L10"/>
    <mergeCell ref="K15:L15"/>
    <mergeCell ref="K24:L24"/>
    <mergeCell ref="K29:L29"/>
    <mergeCell ref="A2:P2"/>
    <mergeCell ref="A3:P3"/>
    <mergeCell ref="K30:L30"/>
    <mergeCell ref="K16:L16"/>
    <mergeCell ref="K17:L17"/>
  </mergeCells>
  <phoneticPr fontId="2"/>
  <conditionalFormatting sqref="D51">
    <cfRule type="expression" dxfId="5" priority="6">
      <formula>NOT($C$47="")</formula>
    </cfRule>
  </conditionalFormatting>
  <conditionalFormatting sqref="F51">
    <cfRule type="expression" dxfId="4" priority="5">
      <formula>NOT($C$47="")</formula>
    </cfRule>
  </conditionalFormatting>
  <conditionalFormatting sqref="H51">
    <cfRule type="expression" dxfId="3" priority="4">
      <formula>AND(NOT($C$47=""),NOT($H$51=0))</formula>
    </cfRule>
  </conditionalFormatting>
  <conditionalFormatting sqref="D52">
    <cfRule type="expression" dxfId="2" priority="3">
      <formula>NOT($C$47="")</formula>
    </cfRule>
  </conditionalFormatting>
  <conditionalFormatting sqref="F52">
    <cfRule type="expression" dxfId="1" priority="2">
      <formula>NOT($C$47="")</formula>
    </cfRule>
  </conditionalFormatting>
  <conditionalFormatting sqref="H52">
    <cfRule type="expression" dxfId="0" priority="1">
      <formula>AND(NOT($C$47=""),NOT($H$52=0))</formula>
    </cfRule>
  </conditionalFormatting>
  <pageMargins left="0.78740157480314965" right="0.70866141732283472" top="0.74803149606299213" bottom="0.74803149606299213" header="0.31496062992125984" footer="0.31496062992125984"/>
  <pageSetup paperSize="9" scale="64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55"/>
  <sheetViews>
    <sheetView zoomScale="85" zoomScaleNormal="85" workbookViewId="0">
      <selection activeCell="D5" sqref="D5"/>
    </sheetView>
  </sheetViews>
  <sheetFormatPr defaultRowHeight="13.5" x14ac:dyDescent="0.15"/>
  <cols>
    <col min="1" max="1" width="11.25" style="1" bestFit="1" customWidth="1"/>
    <col min="2" max="4" width="13.5" style="1" customWidth="1"/>
    <col min="5" max="5" width="2" style="1" customWidth="1"/>
    <col min="6" max="6" width="9.25" style="1" bestFit="1" customWidth="1"/>
    <col min="7" max="7" width="2.5" style="1" customWidth="1"/>
    <col min="8" max="8" width="15.375" style="1" customWidth="1"/>
    <col min="9" max="9" width="2.5" style="1" customWidth="1"/>
    <col min="10" max="10" width="13" style="1" customWidth="1"/>
    <col min="11" max="11" width="2.5" style="1" customWidth="1"/>
    <col min="12" max="12" width="13.125" style="1" customWidth="1"/>
    <col min="13" max="13" width="2.125" style="1" customWidth="1"/>
    <col min="14" max="14" width="9.625" style="1" customWidth="1"/>
    <col min="15" max="15" width="15.875" style="1" customWidth="1"/>
    <col min="16" max="16" width="9.625" style="1" customWidth="1"/>
    <col min="17" max="17" width="15.875" style="1" customWidth="1"/>
    <col min="18" max="16384" width="9" style="1"/>
  </cols>
  <sheetData>
    <row r="1" spans="1:17" ht="14.25" thickBot="1" x14ac:dyDescent="0.2">
      <c r="A1" s="42" t="s">
        <v>62</v>
      </c>
      <c r="F1" s="1" t="s">
        <v>45</v>
      </c>
      <c r="G1" s="16" t="str">
        <f>IF(G2=1,"●7割軽減を適用しています",IF(I2=1,"●5割軽減を適用しています",IF(K2=1,"●2割軽減を適用しています","")))</f>
        <v/>
      </c>
      <c r="N1" s="1" t="s">
        <v>52</v>
      </c>
    </row>
    <row r="2" spans="1:17" ht="14.25" thickBot="1" x14ac:dyDescent="0.2">
      <c r="A2" s="32"/>
      <c r="B2" s="33" t="s">
        <v>22</v>
      </c>
      <c r="C2" s="33" t="s">
        <v>23</v>
      </c>
      <c r="D2" s="34" t="s">
        <v>24</v>
      </c>
      <c r="F2" s="30"/>
      <c r="G2" s="43">
        <f>COUNTIF(G3:G8,"○")</f>
        <v>0</v>
      </c>
      <c r="H2" s="31" t="s">
        <v>63</v>
      </c>
      <c r="I2" s="43">
        <f>COUNTIF(I3:I8,"○")</f>
        <v>0</v>
      </c>
      <c r="J2" s="31" t="s">
        <v>64</v>
      </c>
      <c r="K2" s="43">
        <f>COUNTIF(K3:K8,"○")</f>
        <v>0</v>
      </c>
      <c r="L2" s="29" t="s">
        <v>65</v>
      </c>
      <c r="N2" s="25" t="s">
        <v>53</v>
      </c>
      <c r="O2" s="25" t="s">
        <v>54</v>
      </c>
      <c r="P2" s="25" t="s">
        <v>55</v>
      </c>
      <c r="Q2" s="25" t="s">
        <v>56</v>
      </c>
    </row>
    <row r="3" spans="1:17" ht="14.25" thickTop="1" x14ac:dyDescent="0.15">
      <c r="A3" s="35" t="s">
        <v>26</v>
      </c>
      <c r="B3" s="10">
        <f t="shared" ref="B3:D5" si="0">SUM(B11,B19,B27,B35,B43,B51)</f>
        <v>0</v>
      </c>
      <c r="C3" s="10">
        <f t="shared" si="0"/>
        <v>0</v>
      </c>
      <c r="D3" s="36">
        <f t="shared" si="0"/>
        <v>0</v>
      </c>
      <c r="F3" s="6" t="s">
        <v>57</v>
      </c>
      <c r="G3" s="44" t="str">
        <f>IF(AND($P$9=1,$Q$9&lt;=H3),"○","")</f>
        <v/>
      </c>
      <c r="H3" s="54">
        <v>330000</v>
      </c>
      <c r="I3" s="44" t="str">
        <f>IF(AND($P$9=1,G3="",$Q$9&lt;=J3),"○","")</f>
        <v/>
      </c>
      <c r="J3" s="24">
        <f>330000+270000*1</f>
        <v>600000</v>
      </c>
      <c r="K3" s="44" t="str">
        <f>IF(AND($P$9=1,G3="",I3="",$Q$9&lt;=L3),"○","")</f>
        <v/>
      </c>
      <c r="L3" s="24">
        <f>330000+490000*1</f>
        <v>820000</v>
      </c>
      <c r="N3" s="6" t="s">
        <v>46</v>
      </c>
      <c r="O3" s="46" t="str">
        <f>'計算シート（世帯票）'!D17</f>
        <v>選択してください</v>
      </c>
      <c r="P3" s="47">
        <f>IF(B13=0,0,1)</f>
        <v>0</v>
      </c>
      <c r="Q3" s="48">
        <f>'計算シート（世帯票）'!F17</f>
        <v>0</v>
      </c>
    </row>
    <row r="4" spans="1:17" x14ac:dyDescent="0.15">
      <c r="A4" s="37" t="s">
        <v>27</v>
      </c>
      <c r="B4" s="10">
        <f t="shared" si="0"/>
        <v>0</v>
      </c>
      <c r="C4" s="10">
        <f t="shared" si="0"/>
        <v>0</v>
      </c>
      <c r="D4" s="36">
        <f t="shared" si="0"/>
        <v>0</v>
      </c>
      <c r="F4" s="25" t="s">
        <v>58</v>
      </c>
      <c r="G4" s="45" t="str">
        <f>IF(AND($P$9=2,$Q$9&lt;=H4),"○","")</f>
        <v/>
      </c>
      <c r="H4" s="21">
        <v>330000</v>
      </c>
      <c r="I4" s="45" t="str">
        <f>IF(AND($P$9=2,G4="",$Q$9&lt;=J4),"○","")</f>
        <v/>
      </c>
      <c r="J4" s="55">
        <f>330000+270000*2</f>
        <v>870000</v>
      </c>
      <c r="K4" s="45" t="str">
        <f>IF(AND($P$9=2,G4="",I4="",$Q$9&lt;=L4),"○","")</f>
        <v/>
      </c>
      <c r="L4" s="24">
        <f>330000+490000*2</f>
        <v>1310000</v>
      </c>
      <c r="N4" s="25" t="s">
        <v>47</v>
      </c>
      <c r="O4" s="11" t="str">
        <f>'計算シート（世帯票）'!D18</f>
        <v>選択してください</v>
      </c>
      <c r="P4" s="49">
        <f>IF(B21=0,0,1)</f>
        <v>0</v>
      </c>
      <c r="Q4" s="48">
        <f>IF(P4=1,'計算シート（世帯票）'!F18,0)</f>
        <v>0</v>
      </c>
    </row>
    <row r="5" spans="1:17" x14ac:dyDescent="0.15">
      <c r="A5" s="35" t="s">
        <v>28</v>
      </c>
      <c r="B5" s="10">
        <f t="shared" si="0"/>
        <v>0</v>
      </c>
      <c r="C5" s="10">
        <f t="shared" si="0"/>
        <v>0</v>
      </c>
      <c r="D5" s="36">
        <f t="shared" si="0"/>
        <v>0</v>
      </c>
      <c r="F5" s="28" t="s">
        <v>59</v>
      </c>
      <c r="G5" s="45" t="str">
        <f>IF(AND($P$9=3,$Q$9&lt;=H5),"○","")</f>
        <v/>
      </c>
      <c r="H5" s="21">
        <v>330000</v>
      </c>
      <c r="I5" s="45" t="str">
        <f>IF(AND($P$9=3,G5="",$Q$9&lt;=J5),"○","")</f>
        <v/>
      </c>
      <c r="J5" s="24">
        <f>330000+270000*3</f>
        <v>1140000</v>
      </c>
      <c r="K5" s="45" t="str">
        <f>IF(AND($P$9=3,G5="",I5="",$Q$9&lt;=L5),"○","")</f>
        <v/>
      </c>
      <c r="L5" s="24">
        <f>330000+490000*3</f>
        <v>1800000</v>
      </c>
      <c r="N5" s="25" t="s">
        <v>48</v>
      </c>
      <c r="O5" s="11" t="str">
        <f>'計算シート（世帯票）'!D19</f>
        <v>選択してください</v>
      </c>
      <c r="P5" s="49">
        <f>IF(B29=0,0,1)</f>
        <v>0</v>
      </c>
      <c r="Q5" s="48">
        <f>IF(P5=1,'計算シート（世帯票）'!F19,0)</f>
        <v>0</v>
      </c>
    </row>
    <row r="6" spans="1:17" ht="14.25" thickBot="1" x14ac:dyDescent="0.2">
      <c r="A6" s="38" t="s">
        <v>35</v>
      </c>
      <c r="B6" s="12">
        <f>IF(P9&gt;=1,選択肢!D6,0)</f>
        <v>0</v>
      </c>
      <c r="C6" s="12">
        <f>IF(P9&gt;=1,選択肢!E6,0)</f>
        <v>0</v>
      </c>
      <c r="D6" s="60">
        <f>IF(OR('計算シート（世帯票）'!$D$17="40～64歳",'計算シート（世帯票）'!$D$18="40～64歳",'計算シート（世帯票）'!$D$19="40～64歳",'計算シート（世帯票）'!$D$20="40～64歳",'計算シート（世帯票）'!$D$21="40～64歳",'計算シート（世帯票）'!$D$22="40～64歳"),選択肢!F6,0)</f>
        <v>0</v>
      </c>
      <c r="F6" s="28" t="s">
        <v>60</v>
      </c>
      <c r="G6" s="45" t="str">
        <f>IF(AND($P$9=4,$Q$9&lt;=H6),"○","")</f>
        <v/>
      </c>
      <c r="H6" s="21">
        <v>330000</v>
      </c>
      <c r="I6" s="45" t="str">
        <f>IF(AND($P$9=4,G6="",$Q$9&lt;=J6),"○","")</f>
        <v/>
      </c>
      <c r="J6" s="55">
        <f>330000+270000*4</f>
        <v>1410000</v>
      </c>
      <c r="K6" s="45" t="str">
        <f>IF(AND($P$9=4,G6="",I6="",$Q$9&lt;=L6),"○","")</f>
        <v/>
      </c>
      <c r="L6" s="24">
        <f>330000+490000*4</f>
        <v>2290000</v>
      </c>
      <c r="N6" s="25" t="s">
        <v>49</v>
      </c>
      <c r="O6" s="11" t="str">
        <f>'計算シート（世帯票）'!D20</f>
        <v>選択してください</v>
      </c>
      <c r="P6" s="49">
        <f>IF(B37=0,0,1)</f>
        <v>0</v>
      </c>
      <c r="Q6" s="48">
        <f>IF(P6=1,'計算シート（世帯票）'!F20,0)</f>
        <v>0</v>
      </c>
    </row>
    <row r="7" spans="1:17" ht="15" thickTop="1" thickBot="1" x14ac:dyDescent="0.2">
      <c r="A7" s="39" t="s">
        <v>25</v>
      </c>
      <c r="B7" s="40">
        <f>SUM(B3:B6)</f>
        <v>0</v>
      </c>
      <c r="C7" s="40">
        <f>SUM(C3:C6)</f>
        <v>0</v>
      </c>
      <c r="D7" s="41">
        <f>SUM(D3:D6)</f>
        <v>0</v>
      </c>
      <c r="F7" s="28" t="s">
        <v>61</v>
      </c>
      <c r="G7" s="45" t="str">
        <f>IF(AND($P$9=5,$Q$9&lt;=H7),"○","")</f>
        <v/>
      </c>
      <c r="H7" s="21">
        <v>330000</v>
      </c>
      <c r="I7" s="45" t="str">
        <f>IF(AND($P$9=5,G7="",$Q$9&lt;=J7),"○","")</f>
        <v/>
      </c>
      <c r="J7" s="24">
        <f>330000+270000*5</f>
        <v>1680000</v>
      </c>
      <c r="K7" s="45" t="str">
        <f>IF(AND($P$9=5,G7="",I7="",$Q$9&lt;=L7),"○","")</f>
        <v/>
      </c>
      <c r="L7" s="24">
        <f>330000+490000*5</f>
        <v>2780000</v>
      </c>
      <c r="N7" s="25" t="s">
        <v>50</v>
      </c>
      <c r="O7" s="11" t="str">
        <f>'計算シート（世帯票）'!D21</f>
        <v>選択してください</v>
      </c>
      <c r="P7" s="49">
        <f>IF(B45=0,0,1)</f>
        <v>0</v>
      </c>
      <c r="Q7" s="48">
        <f>IF(P7=1,'計算シート（世帯票）'!F21,0)</f>
        <v>0</v>
      </c>
    </row>
    <row r="8" spans="1:17" ht="14.25" thickBot="1" x14ac:dyDescent="0.2">
      <c r="F8" s="28" t="s">
        <v>74</v>
      </c>
      <c r="G8" s="45" t="str">
        <f>IF(AND($P$9=6,$Q$9&lt;=H8),"○","")</f>
        <v/>
      </c>
      <c r="H8" s="21">
        <v>330000</v>
      </c>
      <c r="I8" s="45" t="str">
        <f>IF(AND($P$9=6,G8="",$Q$9&lt;=J8),"○","")</f>
        <v/>
      </c>
      <c r="J8" s="55">
        <f>330000+270000*6</f>
        <v>1950000</v>
      </c>
      <c r="K8" s="45" t="str">
        <f>IF(AND($P$9=6,G8="",I8="",$Q$9&lt;=L8),"○","")</f>
        <v/>
      </c>
      <c r="L8" s="24">
        <f>330000+490000*6</f>
        <v>3270000</v>
      </c>
      <c r="N8" s="7" t="s">
        <v>51</v>
      </c>
      <c r="O8" s="13" t="str">
        <f>'計算シート（世帯票）'!D22</f>
        <v>選択してください</v>
      </c>
      <c r="P8" s="50">
        <f>IF(B53=0,0,1)</f>
        <v>0</v>
      </c>
      <c r="Q8" s="51">
        <f>IF(P8=1,'計算シート（世帯票）'!F22,0)</f>
        <v>0</v>
      </c>
    </row>
    <row r="9" spans="1:17" ht="15" thickTop="1" thickBot="1" x14ac:dyDescent="0.2">
      <c r="A9" s="1" t="s">
        <v>3</v>
      </c>
      <c r="B9" s="1" t="str">
        <f>'計算シート（世帯票）'!D17</f>
        <v>選択してください</v>
      </c>
      <c r="N9" s="26"/>
      <c r="O9" s="27"/>
      <c r="P9" s="52">
        <f>SUM(P3:P8)</f>
        <v>0</v>
      </c>
      <c r="Q9" s="53">
        <f>SUM(Q3:Q8)</f>
        <v>0</v>
      </c>
    </row>
    <row r="10" spans="1:17" x14ac:dyDescent="0.15">
      <c r="A10" s="3"/>
      <c r="B10" s="5" t="s">
        <v>22</v>
      </c>
      <c r="C10" s="5" t="s">
        <v>23</v>
      </c>
      <c r="D10" s="2" t="s">
        <v>24</v>
      </c>
    </row>
    <row r="11" spans="1:17" x14ac:dyDescent="0.15">
      <c r="A11" s="2" t="s">
        <v>26</v>
      </c>
      <c r="B11" s="10">
        <f>MAX(IF(OR('計算シート（世帯票）'!$D$17="未加入",'計算シート（世帯票）'!$D$17="選択してください"),0,('計算シート（世帯票）'!$F$17-330000)*選択肢!D3),0)</f>
        <v>0</v>
      </c>
      <c r="C11" s="10">
        <f>MAX(IF(OR('計算シート（世帯票）'!$D$17="未加入",'計算シート（世帯票）'!$D$17="選択してください"),0,('計算シート（世帯票）'!$F$17-330000)*選択肢!E3),0)</f>
        <v>0</v>
      </c>
      <c r="D11" s="11">
        <f>MAX(IF('計算シート（世帯票）'!$D$17="40～64歳",('計算シート（世帯票）'!$F$17-330000)*選択肢!F3,0),0)</f>
        <v>0</v>
      </c>
    </row>
    <row r="12" spans="1:17" x14ac:dyDescent="0.15">
      <c r="A12" s="17" t="s">
        <v>27</v>
      </c>
      <c r="B12" s="10">
        <f>IF(OR('計算シート（世帯票）'!D17="未加入",'計算シート（世帯票）'!D17="選択してください"),0,'計算シート（世帯票）'!$H$17*選択肢!D4)</f>
        <v>0</v>
      </c>
      <c r="C12" s="10">
        <f>IF(OR('計算シート（世帯票）'!D17="未加入",'計算シート（世帯票）'!D17="選択してください"),0,'計算シート（世帯票）'!$H$17*選択肢!E4)</f>
        <v>0</v>
      </c>
      <c r="D12" s="11">
        <f>IF(OR('計算シート（世帯票）'!D17="未加入",'計算シート（世帯票）'!D17="選択してください"),0,IF('計算シート（世帯票）'!$D$17="40～64歳",'計算シート（世帯票）'!$H$17*選択肢!F4,0))</f>
        <v>0</v>
      </c>
      <c r="J12" s="4"/>
    </row>
    <row r="13" spans="1:17" x14ac:dyDescent="0.15">
      <c r="A13" s="2" t="s">
        <v>28</v>
      </c>
      <c r="B13" s="10">
        <f>IF(OR('計算シート（世帯票）'!$D$17="未加入",'計算シート（世帯票）'!$D$17="選択してください"),0,選択肢!D5)</f>
        <v>0</v>
      </c>
      <c r="C13" s="10">
        <f>IF(OR('計算シート（世帯票）'!$D$17="未加入",'計算シート（世帯票）'!$D$17="選択してください"),0,選択肢!E5)</f>
        <v>0</v>
      </c>
      <c r="D13" s="11">
        <f>IF('計算シート（世帯票）'!$D$17="40～64歳",IF(OR('計算シート（世帯票）'!$D$17="未加入",'計算シート（世帯票）'!$D$17="選択してください"),0,選択肢!F5),0)</f>
        <v>0</v>
      </c>
    </row>
    <row r="14" spans="1:17" ht="14.25" thickBot="1" x14ac:dyDescent="0.2">
      <c r="A14" s="7" t="s">
        <v>35</v>
      </c>
      <c r="B14" s="56">
        <v>0</v>
      </c>
      <c r="C14" s="56">
        <v>0</v>
      </c>
      <c r="D14" s="56">
        <v>0</v>
      </c>
    </row>
    <row r="15" spans="1:17" ht="14.25" thickTop="1" x14ac:dyDescent="0.15">
      <c r="A15" s="6" t="s">
        <v>25</v>
      </c>
      <c r="B15" s="14">
        <f>SUM(B11:B14)</f>
        <v>0</v>
      </c>
      <c r="C15" s="14">
        <f t="shared" ref="C15:D15" si="1">SUM(C11:C14)</f>
        <v>0</v>
      </c>
      <c r="D15" s="15">
        <f t="shared" si="1"/>
        <v>0</v>
      </c>
    </row>
    <row r="17" spans="1:4" x14ac:dyDescent="0.15">
      <c r="A17" s="1" t="s">
        <v>4</v>
      </c>
      <c r="B17" s="1" t="str">
        <f>'計算シート（世帯票）'!D18</f>
        <v>選択してください</v>
      </c>
    </row>
    <row r="18" spans="1:4" x14ac:dyDescent="0.15">
      <c r="A18" s="3"/>
      <c r="B18" s="5" t="s">
        <v>22</v>
      </c>
      <c r="C18" s="5" t="s">
        <v>23</v>
      </c>
      <c r="D18" s="2" t="s">
        <v>24</v>
      </c>
    </row>
    <row r="19" spans="1:4" x14ac:dyDescent="0.15">
      <c r="A19" s="2" t="s">
        <v>26</v>
      </c>
      <c r="B19" s="10">
        <f>MAX(IF(OR('計算シート（世帯票）'!$D$18="未加入",'計算シート（世帯票）'!$D$18="選択してください"),0,('計算シート（世帯票）'!$F$18-330000)*選択肢!D3),0)</f>
        <v>0</v>
      </c>
      <c r="C19" s="10">
        <f>MAX(IF(OR('計算シート（世帯票）'!$D$18="未加入",'計算シート（世帯票）'!$D$18="選択してください"),0,('計算シート（世帯票）'!$F$18-330000)*選択肢!E3),0)</f>
        <v>0</v>
      </c>
      <c r="D19" s="11">
        <f>MAX(IF('計算シート（世帯票）'!$D$18="40～64歳",('計算シート（世帯票）'!$F$18-330000)*選択肢!F3,0),0)</f>
        <v>0</v>
      </c>
    </row>
    <row r="20" spans="1:4" x14ac:dyDescent="0.15">
      <c r="A20" s="17" t="s">
        <v>27</v>
      </c>
      <c r="B20" s="10">
        <f>IF(OR('計算シート（世帯票）'!D18="未加入",'計算シート（世帯票）'!D18="選択してください"),0,'計算シート（世帯票）'!$H$18*選択肢!D4)</f>
        <v>0</v>
      </c>
      <c r="C20" s="10">
        <f>IF(OR('計算シート（世帯票）'!D18="未加入",'計算シート（世帯票）'!D18="選択してください"),0,'計算シート（世帯票）'!$H$18*選択肢!E4)</f>
        <v>0</v>
      </c>
      <c r="D20" s="11">
        <f>IF(OR('計算シート（世帯票）'!D18="未加入",'計算シート（世帯票）'!D18="選択してください"),0,IF('計算シート（世帯票）'!$D$18="40～64歳",'計算シート（世帯票）'!$H$18*選択肢!F4,0))</f>
        <v>0</v>
      </c>
    </row>
    <row r="21" spans="1:4" x14ac:dyDescent="0.15">
      <c r="A21" s="2" t="s">
        <v>28</v>
      </c>
      <c r="B21" s="10">
        <f>IF(OR('計算シート（世帯票）'!$D$18="未加入",'計算シート（世帯票）'!$D$18="選択してください"),0,選択肢!D5)</f>
        <v>0</v>
      </c>
      <c r="C21" s="10">
        <f>IF(OR('計算シート（世帯票）'!$D$18="未加入",'計算シート（世帯票）'!$D$18="選択してください"),0,選択肢!E5)</f>
        <v>0</v>
      </c>
      <c r="D21" s="11">
        <f>IF('計算シート（世帯票）'!$D$18="40～64歳",IF(OR('計算シート（世帯票）'!$D$18="未加入",'計算シート（世帯票）'!$D$18="選択してください"),0,選択肢!F5),0)</f>
        <v>0</v>
      </c>
    </row>
    <row r="22" spans="1:4" ht="14.25" thickBot="1" x14ac:dyDescent="0.2">
      <c r="A22" s="7" t="s">
        <v>35</v>
      </c>
      <c r="B22" s="8">
        <v>0</v>
      </c>
      <c r="C22" s="8">
        <v>0</v>
      </c>
      <c r="D22" s="9">
        <v>0</v>
      </c>
    </row>
    <row r="23" spans="1:4" ht="14.25" thickTop="1" x14ac:dyDescent="0.15">
      <c r="A23" s="6" t="s">
        <v>25</v>
      </c>
      <c r="B23" s="14">
        <f>SUM(B19:B22)</f>
        <v>0</v>
      </c>
      <c r="C23" s="14">
        <f t="shared" ref="C23:D23" si="2">SUM(C19:C22)</f>
        <v>0</v>
      </c>
      <c r="D23" s="15">
        <f t="shared" si="2"/>
        <v>0</v>
      </c>
    </row>
    <row r="25" spans="1:4" x14ac:dyDescent="0.15">
      <c r="A25" s="1" t="s">
        <v>5</v>
      </c>
      <c r="B25" s="1" t="str">
        <f>'計算シート（世帯票）'!D19</f>
        <v>選択してください</v>
      </c>
    </row>
    <row r="26" spans="1:4" x14ac:dyDescent="0.15">
      <c r="A26" s="3"/>
      <c r="B26" s="5" t="s">
        <v>22</v>
      </c>
      <c r="C26" s="5" t="s">
        <v>23</v>
      </c>
      <c r="D26" s="2" t="s">
        <v>24</v>
      </c>
    </row>
    <row r="27" spans="1:4" x14ac:dyDescent="0.15">
      <c r="A27" s="2" t="s">
        <v>26</v>
      </c>
      <c r="B27" s="10">
        <f>MAX(IF(OR('計算シート（世帯票）'!$D$19="未加入",'計算シート（世帯票）'!$D$19="選択してください"),0,('計算シート（世帯票）'!$F$19-330000)*選択肢!D3),0)</f>
        <v>0</v>
      </c>
      <c r="C27" s="10">
        <f>MAX(IF(OR('計算シート（世帯票）'!$D$19="未加入",'計算シート（世帯票）'!$D$19="選択してください"),0,('計算シート（世帯票）'!$F$19-330000)*選択肢!E3),0)</f>
        <v>0</v>
      </c>
      <c r="D27" s="11">
        <f>MAX(IF('計算シート（世帯票）'!$D$19="40～64歳",('計算シート（世帯票）'!$F$19-330000)*選択肢!F3,0),0)</f>
        <v>0</v>
      </c>
    </row>
    <row r="28" spans="1:4" x14ac:dyDescent="0.15">
      <c r="A28" s="17" t="s">
        <v>27</v>
      </c>
      <c r="B28" s="10">
        <f>IF(OR('計算シート（世帯票）'!D19="未加入",'計算シート（世帯票）'!D19="選択してください"),0,'計算シート（世帯票）'!$H$19*選択肢!D4)</f>
        <v>0</v>
      </c>
      <c r="C28" s="10">
        <f>IF(OR('計算シート（世帯票）'!D19="未加入",'計算シート（世帯票）'!D19="選択してください"),0,'計算シート（世帯票）'!$H$19*選択肢!E4)</f>
        <v>0</v>
      </c>
      <c r="D28" s="11">
        <f>IF(OR('計算シート（世帯票）'!D19="未加入",'計算シート（世帯票）'!D19="選択してください"),0,IF('計算シート（世帯票）'!$D$19="40～64歳",'計算シート（世帯票）'!$H$19*選択肢!F4,0))</f>
        <v>0</v>
      </c>
    </row>
    <row r="29" spans="1:4" x14ac:dyDescent="0.15">
      <c r="A29" s="2" t="s">
        <v>28</v>
      </c>
      <c r="B29" s="10">
        <f>IF(OR('計算シート（世帯票）'!$D$19="未加入",'計算シート（世帯票）'!$D$19="選択してください"),0,選択肢!D5)</f>
        <v>0</v>
      </c>
      <c r="C29" s="10">
        <f>IF(OR('計算シート（世帯票）'!$D$19="未加入",'計算シート（世帯票）'!$D$19="選択してください"),0,選択肢!E5)</f>
        <v>0</v>
      </c>
      <c r="D29" s="11">
        <f>IF('計算シート（世帯票）'!$D$19="40～64歳",IF(OR('計算シート（世帯票）'!$D$19="未加入",'計算シート（世帯票）'!$D$19="選択してください"),0,選択肢!F5),0)</f>
        <v>0</v>
      </c>
    </row>
    <row r="30" spans="1:4" ht="14.25" thickBot="1" x14ac:dyDescent="0.2">
      <c r="A30" s="7" t="s">
        <v>35</v>
      </c>
      <c r="B30" s="8">
        <v>0</v>
      </c>
      <c r="C30" s="8">
        <v>0</v>
      </c>
      <c r="D30" s="9">
        <v>0</v>
      </c>
    </row>
    <row r="31" spans="1:4" ht="14.25" thickTop="1" x14ac:dyDescent="0.15">
      <c r="A31" s="6" t="s">
        <v>25</v>
      </c>
      <c r="B31" s="14">
        <f>SUM(B27:B30)</f>
        <v>0</v>
      </c>
      <c r="C31" s="14">
        <f t="shared" ref="C31" si="3">SUM(C27:C30)</f>
        <v>0</v>
      </c>
      <c r="D31" s="15">
        <f t="shared" ref="D31" si="4">SUM(D27:D30)</f>
        <v>0</v>
      </c>
    </row>
    <row r="33" spans="1:4" x14ac:dyDescent="0.15">
      <c r="A33" s="1" t="s">
        <v>6</v>
      </c>
      <c r="B33" s="1" t="str">
        <f>'計算シート（世帯票）'!D20</f>
        <v>選択してください</v>
      </c>
    </row>
    <row r="34" spans="1:4" x14ac:dyDescent="0.15">
      <c r="A34" s="3"/>
      <c r="B34" s="5" t="s">
        <v>22</v>
      </c>
      <c r="C34" s="5" t="s">
        <v>23</v>
      </c>
      <c r="D34" s="2" t="s">
        <v>24</v>
      </c>
    </row>
    <row r="35" spans="1:4" x14ac:dyDescent="0.15">
      <c r="A35" s="2" t="s">
        <v>26</v>
      </c>
      <c r="B35" s="10">
        <f>MAX(IF(OR('計算シート（世帯票）'!$D$20="未加入",'計算シート（世帯票）'!$D$20="選択してください"),0,('計算シート（世帯票）'!$F$20-330000)*選択肢!D3),0)</f>
        <v>0</v>
      </c>
      <c r="C35" s="10">
        <f>MAX(IF(OR('計算シート（世帯票）'!$D$20="未加入",'計算シート（世帯票）'!$D$20="選択してください"),0,('計算シート（世帯票）'!$F$20-330000)*選択肢!E3),0)</f>
        <v>0</v>
      </c>
      <c r="D35" s="11">
        <f>MAX(IF('計算シート（世帯票）'!$D$20="40～64歳",('計算シート（世帯票）'!$F$20-330000)*選択肢!F3,0),0)</f>
        <v>0</v>
      </c>
    </row>
    <row r="36" spans="1:4" x14ac:dyDescent="0.15">
      <c r="A36" s="17" t="s">
        <v>27</v>
      </c>
      <c r="B36" s="10">
        <f>IF(OR('計算シート（世帯票）'!D20="未加入",'計算シート（世帯票）'!D20="選択してください"),0,'計算シート（世帯票）'!$H$20*選択肢!D4)</f>
        <v>0</v>
      </c>
      <c r="C36" s="10">
        <f>IF(OR('計算シート（世帯票）'!D20="未加入",'計算シート（世帯票）'!D20="選択してください"),0,'計算シート（世帯票）'!$H$20*選択肢!E4)</f>
        <v>0</v>
      </c>
      <c r="D36" s="11">
        <f>IF(OR('計算シート（世帯票）'!D20="未加入",'計算シート（世帯票）'!D20="選択してください"),0,IF('計算シート（世帯票）'!$D$20="40～64歳",'計算シート（世帯票）'!$H$20*選択肢!F4,0))</f>
        <v>0</v>
      </c>
    </row>
    <row r="37" spans="1:4" x14ac:dyDescent="0.15">
      <c r="A37" s="2" t="s">
        <v>28</v>
      </c>
      <c r="B37" s="10">
        <f>IF(OR('計算シート（世帯票）'!$D$20="未加入",'計算シート（世帯票）'!$D$20="選択してください"),0,選択肢!D5)</f>
        <v>0</v>
      </c>
      <c r="C37" s="10">
        <f>IF(OR('計算シート（世帯票）'!$D$20="未加入",'計算シート（世帯票）'!$D$20="選択してください"),0,選択肢!E5)</f>
        <v>0</v>
      </c>
      <c r="D37" s="11">
        <f>IF('計算シート（世帯票）'!$D$20="40～64歳",IF(OR('計算シート（世帯票）'!$D$20="未加入",'計算シート（世帯票）'!$D$20="選択してください"),0,選択肢!F5),0)</f>
        <v>0</v>
      </c>
    </row>
    <row r="38" spans="1:4" ht="14.25" thickBot="1" x14ac:dyDescent="0.2">
      <c r="A38" s="7" t="s">
        <v>35</v>
      </c>
      <c r="B38" s="8">
        <v>0</v>
      </c>
      <c r="C38" s="8">
        <v>0</v>
      </c>
      <c r="D38" s="9">
        <v>0</v>
      </c>
    </row>
    <row r="39" spans="1:4" ht="14.25" thickTop="1" x14ac:dyDescent="0.15">
      <c r="A39" s="6" t="s">
        <v>25</v>
      </c>
      <c r="B39" s="14">
        <f>SUM(B35:B38)</f>
        <v>0</v>
      </c>
      <c r="C39" s="14">
        <f t="shared" ref="C39" si="5">SUM(C35:C38)</f>
        <v>0</v>
      </c>
      <c r="D39" s="15">
        <f t="shared" ref="D39" si="6">SUM(D35:D38)</f>
        <v>0</v>
      </c>
    </row>
    <row r="41" spans="1:4" x14ac:dyDescent="0.15">
      <c r="A41" s="1" t="s">
        <v>7</v>
      </c>
      <c r="B41" s="1" t="str">
        <f>'計算シート（世帯票）'!D21</f>
        <v>選択してください</v>
      </c>
    </row>
    <row r="42" spans="1:4" x14ac:dyDescent="0.15">
      <c r="A42" s="3"/>
      <c r="B42" s="5" t="s">
        <v>22</v>
      </c>
      <c r="C42" s="5" t="s">
        <v>23</v>
      </c>
      <c r="D42" s="2" t="s">
        <v>24</v>
      </c>
    </row>
    <row r="43" spans="1:4" x14ac:dyDescent="0.15">
      <c r="A43" s="2" t="s">
        <v>26</v>
      </c>
      <c r="B43" s="10">
        <f>MAX(IF(OR('計算シート（世帯票）'!$D$21="未加入",'計算シート（世帯票）'!$D$21="選択してください"),0,('計算シート（世帯票）'!$F$21-330000)*選択肢!D3),0)</f>
        <v>0</v>
      </c>
      <c r="C43" s="10">
        <f>MAX(IF(OR('計算シート（世帯票）'!$D$21="未加入",'計算シート（世帯票）'!$D$21="選択してください"),0,('計算シート（世帯票）'!$F$21-330000)*選択肢!E3),0)</f>
        <v>0</v>
      </c>
      <c r="D43" s="11">
        <f>MAX(IF('計算シート（世帯票）'!$D$21="40～64歳",('計算シート（世帯票）'!$F$21-330000)*選択肢!F3,0),0)</f>
        <v>0</v>
      </c>
    </row>
    <row r="44" spans="1:4" x14ac:dyDescent="0.15">
      <c r="A44" s="17" t="s">
        <v>27</v>
      </c>
      <c r="B44" s="10">
        <f>IF(OR('計算シート（世帯票）'!D21="未加入",'計算シート（世帯票）'!D21="選択してください"),0,'計算シート（世帯票）'!$H$21*選択肢!D4)</f>
        <v>0</v>
      </c>
      <c r="C44" s="10">
        <f>IF(OR('計算シート（世帯票）'!D21="未加入",'計算シート（世帯票）'!D21="選択してください"),0,'計算シート（世帯票）'!$H$21*選択肢!E4)</f>
        <v>0</v>
      </c>
      <c r="D44" s="11">
        <f>IF(OR('計算シート（世帯票）'!D21="未加入",'計算シート（世帯票）'!D21="選択してください"),0,IF('計算シート（世帯票）'!$D$21="40～64歳",'計算シート（世帯票）'!$H$21*選択肢!F4,0))</f>
        <v>0</v>
      </c>
    </row>
    <row r="45" spans="1:4" x14ac:dyDescent="0.15">
      <c r="A45" s="2" t="s">
        <v>28</v>
      </c>
      <c r="B45" s="10">
        <f>IF(OR('計算シート（世帯票）'!$D$21="未加入",'計算シート（世帯票）'!$D$21="選択してください"),0,選択肢!D5)</f>
        <v>0</v>
      </c>
      <c r="C45" s="10">
        <f>IF(OR('計算シート（世帯票）'!$D$21="未加入",'計算シート（世帯票）'!$D$21="選択してください"),0,選択肢!E5)</f>
        <v>0</v>
      </c>
      <c r="D45" s="11">
        <f>IF('計算シート（世帯票）'!$D$21="40～64歳",IF(OR('計算シート（世帯票）'!$D$21="未加入",'計算シート（世帯票）'!$D$21="選択してください"),0,選択肢!F5),0)</f>
        <v>0</v>
      </c>
    </row>
    <row r="46" spans="1:4" ht="14.25" thickBot="1" x14ac:dyDescent="0.2">
      <c r="A46" s="7" t="s">
        <v>35</v>
      </c>
      <c r="B46" s="8">
        <v>0</v>
      </c>
      <c r="C46" s="8">
        <v>0</v>
      </c>
      <c r="D46" s="9">
        <v>0</v>
      </c>
    </row>
    <row r="47" spans="1:4" ht="14.25" thickTop="1" x14ac:dyDescent="0.15">
      <c r="A47" s="6" t="s">
        <v>25</v>
      </c>
      <c r="B47" s="14">
        <f>SUM(B43:B46)</f>
        <v>0</v>
      </c>
      <c r="C47" s="14">
        <f t="shared" ref="C47" si="7">SUM(C43:C46)</f>
        <v>0</v>
      </c>
      <c r="D47" s="15">
        <f t="shared" ref="D47" si="8">SUM(D43:D46)</f>
        <v>0</v>
      </c>
    </row>
    <row r="49" spans="1:4" x14ac:dyDescent="0.15">
      <c r="A49" s="1" t="s">
        <v>8</v>
      </c>
      <c r="B49" s="1" t="str">
        <f>'計算シート（世帯票）'!D22</f>
        <v>選択してください</v>
      </c>
    </row>
    <row r="50" spans="1:4" x14ac:dyDescent="0.15">
      <c r="A50" s="3"/>
      <c r="B50" s="5" t="s">
        <v>22</v>
      </c>
      <c r="C50" s="5" t="s">
        <v>23</v>
      </c>
      <c r="D50" s="2" t="s">
        <v>24</v>
      </c>
    </row>
    <row r="51" spans="1:4" x14ac:dyDescent="0.15">
      <c r="A51" s="2" t="s">
        <v>26</v>
      </c>
      <c r="B51" s="10">
        <f>MAX(IF(OR('計算シート（世帯票）'!$D$22="未加入",'計算シート（世帯票）'!$D$22="選択してください"),0,('計算シート（世帯票）'!$F$22-330000)*選択肢!D3),0)</f>
        <v>0</v>
      </c>
      <c r="C51" s="10">
        <f>MAX(IF(OR('計算シート（世帯票）'!$D$22="未加入",'計算シート（世帯票）'!$D$22="選択してください"),0,('計算シート（世帯票）'!$F$22-330000)*選択肢!E3),0)</f>
        <v>0</v>
      </c>
      <c r="D51" s="11">
        <f>MAX(IF('計算シート（世帯票）'!$D$22="40～64歳",('計算シート（世帯票）'!$F$22-330000)*選択肢!F3,0),0)</f>
        <v>0</v>
      </c>
    </row>
    <row r="52" spans="1:4" x14ac:dyDescent="0.15">
      <c r="A52" s="17" t="s">
        <v>27</v>
      </c>
      <c r="B52" s="10">
        <f>IF(OR('計算シート（世帯票）'!D22="未加入",'計算シート（世帯票）'!D22="選択してください"),0,'計算シート（世帯票）'!$H$22*0.034)</f>
        <v>0</v>
      </c>
      <c r="C52" s="10">
        <f>IF(OR('計算シート（世帯票）'!D22="未加入",'計算シート（世帯票）'!D22="選択してください"),0,'計算シート（世帯票）'!$H$22*選択肢!E4)</f>
        <v>0</v>
      </c>
      <c r="D52" s="11">
        <f>IF(OR('計算シート（世帯票）'!D22="未加入",'計算シート（世帯票）'!D22="選択してください"),0,IF('計算シート（世帯票）'!$D$22="40～64歳",'計算シート（世帯票）'!$H$22*選択肢!F4,0))</f>
        <v>0</v>
      </c>
    </row>
    <row r="53" spans="1:4" x14ac:dyDescent="0.15">
      <c r="A53" s="2" t="s">
        <v>28</v>
      </c>
      <c r="B53" s="10">
        <f>IF(OR('計算シート（世帯票）'!$D$22="未加入",'計算シート（世帯票）'!$D$22="選択してください"),0,21700)</f>
        <v>0</v>
      </c>
      <c r="C53" s="10">
        <f>IF(OR('計算シート（世帯票）'!$D$22="未加入",'計算シート（世帯票）'!$D$22="選択してください"),0,選択肢!E5)</f>
        <v>0</v>
      </c>
      <c r="D53" s="11">
        <f>IF('計算シート（世帯票）'!$D$22="40～64歳",IF(OR('計算シート（世帯票）'!$D$22="未加入",'計算シート（世帯票）'!$D$22="選択してください"),0,選択肢!F5),0)</f>
        <v>0</v>
      </c>
    </row>
    <row r="54" spans="1:4" ht="14.25" thickBot="1" x14ac:dyDescent="0.2">
      <c r="A54" s="7" t="s">
        <v>35</v>
      </c>
      <c r="B54" s="8">
        <v>0</v>
      </c>
      <c r="C54" s="8">
        <v>0</v>
      </c>
      <c r="D54" s="9">
        <v>0</v>
      </c>
    </row>
    <row r="55" spans="1:4" ht="14.25" thickTop="1" x14ac:dyDescent="0.15">
      <c r="A55" s="6" t="s">
        <v>25</v>
      </c>
      <c r="B55" s="14">
        <f>SUM(B51:B54)</f>
        <v>0</v>
      </c>
      <c r="C55" s="14">
        <f t="shared" ref="C55" si="9">SUM(C51:C54)</f>
        <v>0</v>
      </c>
      <c r="D55" s="15">
        <f t="shared" ref="D55" si="10">SUM(D51:D54)</f>
        <v>0</v>
      </c>
    </row>
  </sheetData>
  <sheetProtection algorithmName="SHA-512" hashValue="A5hwvHIZ9yn+wN6Q5zDjHkW3NCiA8HyQYBFClrj/vhHuSXarpB6L6OJPthSHTJOSfLLFPYXgkpNxSW9ID/L9uQ==" saltValue="iK05EteBsHJh2pCLxYn20g==" spinCount="100000" sheet="1" objects="1" scenarios="1" selectLockedCells="1"/>
  <phoneticPr fontId="2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F7"/>
  <sheetViews>
    <sheetView zoomScale="85" zoomScaleNormal="85" workbookViewId="0">
      <selection activeCell="D5" sqref="D5"/>
    </sheetView>
  </sheetViews>
  <sheetFormatPr defaultRowHeight="13.5" x14ac:dyDescent="0.15"/>
  <cols>
    <col min="1" max="1" width="17.5" bestFit="1" customWidth="1"/>
    <col min="2" max="2" width="2" customWidth="1"/>
    <col min="3" max="6" width="11.25" bestFit="1" customWidth="1"/>
  </cols>
  <sheetData>
    <row r="1" spans="1:6" x14ac:dyDescent="0.15">
      <c r="A1" s="1" t="s">
        <v>17</v>
      </c>
      <c r="B1" s="1"/>
      <c r="C1" s="1" t="s">
        <v>34</v>
      </c>
      <c r="D1" s="1"/>
      <c r="E1" s="1"/>
      <c r="F1" s="1"/>
    </row>
    <row r="2" spans="1:6" x14ac:dyDescent="0.15">
      <c r="A2" s="2" t="s">
        <v>16</v>
      </c>
      <c r="B2" s="1"/>
      <c r="C2" s="3"/>
      <c r="D2" s="5" t="s">
        <v>22</v>
      </c>
      <c r="E2" s="5" t="s">
        <v>23</v>
      </c>
      <c r="F2" s="2" t="s">
        <v>24</v>
      </c>
    </row>
    <row r="3" spans="1:6" x14ac:dyDescent="0.15">
      <c r="A3" s="2" t="s">
        <v>33</v>
      </c>
      <c r="B3" s="1"/>
      <c r="C3" s="2" t="s">
        <v>26</v>
      </c>
      <c r="D3" s="18">
        <v>7.9000000000000001E-2</v>
      </c>
      <c r="E3" s="18">
        <v>3.6999999999999998E-2</v>
      </c>
      <c r="F3" s="19">
        <v>3.9E-2</v>
      </c>
    </row>
    <row r="4" spans="1:6" x14ac:dyDescent="0.15">
      <c r="A4" s="2" t="s">
        <v>20</v>
      </c>
      <c r="B4" s="1"/>
      <c r="C4" s="2" t="s">
        <v>27</v>
      </c>
      <c r="D4" s="18">
        <v>0.32800000000000001</v>
      </c>
      <c r="E4" s="18">
        <v>0.11799999999999999</v>
      </c>
      <c r="F4" s="19">
        <v>0.128</v>
      </c>
    </row>
    <row r="5" spans="1:6" x14ac:dyDescent="0.15">
      <c r="A5" s="2" t="s">
        <v>18</v>
      </c>
      <c r="B5" s="1"/>
      <c r="C5" s="2" t="s">
        <v>28</v>
      </c>
      <c r="D5" s="20">
        <v>23000</v>
      </c>
      <c r="E5" s="20">
        <v>10200</v>
      </c>
      <c r="F5" s="21">
        <v>12000</v>
      </c>
    </row>
    <row r="6" spans="1:6" ht="14.25" thickBot="1" x14ac:dyDescent="0.2">
      <c r="A6" s="2" t="s">
        <v>19</v>
      </c>
      <c r="B6" s="1"/>
      <c r="C6" s="7" t="s">
        <v>35</v>
      </c>
      <c r="D6" s="22">
        <v>21000</v>
      </c>
      <c r="E6" s="22">
        <v>8000</v>
      </c>
      <c r="F6" s="23">
        <v>7000</v>
      </c>
    </row>
    <row r="7" spans="1:6" ht="14.25" thickTop="1" x14ac:dyDescent="0.15">
      <c r="A7" s="1"/>
      <c r="B7" s="1"/>
      <c r="C7" s="6" t="s">
        <v>36</v>
      </c>
      <c r="D7" s="24">
        <v>540000</v>
      </c>
      <c r="E7" s="24">
        <v>190000</v>
      </c>
      <c r="F7" s="24">
        <v>160000</v>
      </c>
    </row>
  </sheetData>
  <sheetProtection algorithmName="SHA-512" hashValue="q56Ot/Ztwd8gg5y0iBp8doKSFikE7GMAi2WN7v6IS5+1xwLMAvIoaK42DCKwgC4NikiBf5dMPQVujoKQhzAulw==" saltValue="ZAKm4HECDjM9NM2ND/Iilw==" spinCount="100000" sheet="1" objects="1" scenarios="1" selectLockedCells="1"/>
  <phoneticPr fontId="2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計算シート（世帯票）</vt:lpstr>
      <vt:lpstr>計算シート (個人票)</vt:lpstr>
      <vt:lpstr>元データ</vt:lpstr>
      <vt:lpstr>選択肢</vt:lpstr>
      <vt:lpstr>'計算シート (個人票)'!Print_Area</vt:lpstr>
      <vt:lpstr>'計算シート（世帯票）'!Print_Area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朋未</dc:creator>
  <cp:lastModifiedBy>吉田　朋未</cp:lastModifiedBy>
  <cp:lastPrinted>2017-05-24T04:38:05Z</cp:lastPrinted>
  <dcterms:created xsi:type="dcterms:W3CDTF">2016-07-28T01:46:17Z</dcterms:created>
  <dcterms:modified xsi:type="dcterms:W3CDTF">2017-07-11T02:49:23Z</dcterms:modified>
</cp:coreProperties>
</file>